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C:\Users\Diane Lemke\Documents\NEA Literature\Certifications &amp; Compliance\EMRT\"/>
    </mc:Choice>
  </mc:AlternateContent>
  <xr:revisionPtr revIDLastSave="0" documentId="8_{3D17E5CB-2478-43A2-8593-43084B5B3BF9}"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E5" i="5"/>
  <c r="AB5" i="5"/>
  <c r="AB6" i="5"/>
  <c r="AB7" i="5"/>
  <c r="AB8" i="5"/>
  <c r="AB9" i="5"/>
  <c r="AB10" i="5"/>
  <c r="G61" i="6"/>
  <c r="B16" i="6"/>
  <c r="B21" i="6"/>
  <c r="F24" i="6"/>
  <c r="F61" i="6"/>
  <c r="H61" i="6"/>
  <c r="C4" i="5"/>
  <c r="F64" i="6"/>
  <c r="D4" i="5"/>
  <c r="E4" i="5"/>
  <c r="V6" i="5"/>
  <c r="E6" i="5"/>
  <c r="V7" i="5"/>
  <c r="E7" i="5"/>
  <c r="V8" i="5"/>
  <c r="E8" i="5"/>
  <c r="V9" i="5"/>
  <c r="E9" i="5"/>
  <c r="V10"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B6" i="6"/>
  <c r="G6" i="6"/>
  <c r="H6" i="6"/>
  <c r="F59" i="6"/>
  <c r="H59" i="6"/>
  <c r="B7" i="6"/>
  <c r="G7" i="6"/>
  <c r="H7" i="6"/>
  <c r="B8" i="6"/>
  <c r="G8" i="6"/>
  <c r="H8" i="6"/>
  <c r="B9" i="6"/>
  <c r="G9" i="6"/>
  <c r="H9" i="6"/>
  <c r="B10" i="6"/>
  <c r="G10" i="6"/>
  <c r="H10" i="6"/>
  <c r="B11" i="6"/>
  <c r="G11" i="6"/>
  <c r="H11" i="6"/>
  <c r="B12" i="6"/>
  <c r="G12" i="6"/>
  <c r="H12"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P27" i="4"/>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11" i="5"/>
  <c r="B12" i="5"/>
  <c r="B13" i="5"/>
  <c r="B14" i="5"/>
  <c r="B15" i="5"/>
  <c r="B84" i="4"/>
  <c r="P35" i="4"/>
  <c r="P34" i="4"/>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J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16"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J10" i="5"/>
  <c r="T10" i="5"/>
  <c r="J9"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<sst xmlns="http://schemas.openxmlformats.org/spreadsheetml/2006/main" count="15127" uniqueCount="12835">
  <si>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</si>
  <si>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</si>
  <si>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</si>
  <si>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</si>
  <si>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</si>
  <si>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</si>
  <si>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</si>
  <si>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</si>
  <si>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</si>
  <si>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</si>
  <si>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</si>
  <si>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</si>
  <si>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</si>
  <si>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</si>
  <si>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</si>
  <si>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</si>
  <si>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</si>
  <si>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</si>
  <si>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</si>
  <si>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</si>
  <si>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</si>
  <si>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</si>
  <si>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</si>
  <si>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</si>
  <si>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</si>
  <si>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</si>
  <si>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</si>
  <si>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</si>
  <si>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</si>
  <si>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</si>
  <si>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</si>
  <si>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</si>
  <si>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</si>
  <si>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</si>
  <si>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</si>
  <si>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</si>
  <si>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</si>
  <si>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</si>
  <si>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</si>
  <si>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</si>
  <si>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</si>
  <si>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</si>
  <si>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</si>
  <si>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</si>
  <si>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</si>
  <si>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</si>
  <si>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</si>
  <si>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</si>
  <si>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</si>
  <si>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</si>
  <si>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</si>
  <si>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</si>
  <si>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</si>
  <si>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</si>
  <si>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</si>
  <si>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</si>
  <si>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</si>
  <si>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</si>
  <si>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</si>
  <si>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</si>
  <si>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</si>
  <si>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</si>
  <si>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</si>
  <si>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</si>
  <si>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</si>
  <si>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</si>
  <si>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</si>
  <si>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</si>
  <si>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</si>
  <si>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</si>
  <si>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</si>
  <si>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</si>
  <si>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</si>
  <si>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</si>
  <si>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</si>
  <si>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</si>
  <si>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</si>
  <si>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</si>
  <si>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</si>
  <si>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</si>
  <si>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</si>
  <si>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</si>
  <si>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</si>
  <si>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</si>
  <si>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</si>
  <si>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</si>
  <si>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</si>
  <si>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</si>
  <si>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</si>
  <si>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</si>
  <si>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</si>
  <si>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</si>
  <si>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</si>
  <si>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</si>
  <si>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</si>
  <si>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</si>
  <si>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</si>
  <si>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</si>
  <si>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</si>
  <si>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</si>
  <si>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</si>
  <si>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</si>
  <si>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</si>
  <si>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</si>
  <si>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</si>
  <si>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</si>
  <si>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</si>
  <si>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</si>
  <si>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</si>
  <si>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</si>
  <si>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</si>
  <si>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</si>
  <si>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</si>
  <si>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</si>
  <si>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</si>
  <si>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</si>
  <si>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</si>
  <si>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</si>
  <si>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</si>
  <si>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</si>
  <si>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</si>
  <si>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</si>
  <si>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</si>
  <si>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</si>
  <si>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</si>
  <si>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</si>
  <si>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</si>
  <si>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</si>
  <si>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</si>
  <si>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</si>
  <si>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</si>
  <si>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</si>
  <si>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</si>
  <si>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</si>
  <si>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</si>
  <si>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</si>
  <si>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</si>
  <si>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</si>
  <si>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</si>
  <si>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</si>
  <si>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</si>
  <si>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</si>
  <si>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</si>
  <si>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</si>
  <si>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</si>
  <si>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</si>
  <si>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</si>
  <si>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</si>
  <si>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</si>
  <si>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</si>
  <si>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</si>
  <si>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</si>
  <si>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</si>
  <si>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</si>
  <si>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</si>
  <si>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</si>
  <si>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</si>
  <si>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</si>
  <si>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</si>
  <si>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</si>
  <si>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</si>
  <si>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</si>
  <si>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</si>
  <si>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</si>
  <si>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</si>
  <si>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</si>
  <si>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</si>
  <si>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</si>
  <si>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</si>
  <si>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</si>
  <si>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</si>
  <si>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</si>
  <si>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</si>
  <si>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</si>
  <si>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</si>
  <si>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</si>
  <si>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</si>
  <si>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</si>
  <si>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</si>
  <si>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</si>
  <si>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</si>
  <si>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</si>
  <si>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</si>
  <si>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</si>
  <si>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</si>
  <si>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</si>
  <si>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</si>
  <si>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</si>
  <si>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</si>
  <si>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</si>
  <si>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</si>
  <si>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</si>
  <si>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</si>
  <si>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</si>
  <si>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</si>
  <si>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</si>
  <si>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</si>
  <si>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</si>
  <si>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</si>
  <si>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</si>
  <si>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</si>
  <si>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</si>
  <si>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</si>
  <si>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</si>
  <si>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</si>
  <si>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</si>
  <si>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</si>
  <si>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</si>
  <si>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</si>
  <si>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</si>
  <si>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</si>
  <si>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</si>
  <si>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</si>
  <si>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</si>
  <si>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</si>
  <si>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</si>
  <si>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</si>
  <si>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</si>
  <si>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</si>
  <si>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</si>
  <si>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</si>
  <si>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</si>
  <si>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</si>
  <si>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</si>
  <si>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</si>
  <si>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</si>
  <si>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</si>
  <si>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</si>
  <si>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</si>
  <si>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</si>
  <si>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</si>
  <si>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</si>
  <si>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</si>
  <si>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</si>
  <si>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</si>
  <si>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</si>
  <si>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</si>
  <si>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</si>
  <si>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</si>
  <si>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</si>
  <si>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</si>
  <si>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</si>
  <si>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</si>
  <si>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</si>
  <si>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</si>
  <si>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</si>
  <si>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</si>
  <si>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</si>
  <si>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</si>
  <si>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</si>
  <si>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</si>
  <si>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</si>
  <si>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</si>
  <si>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</si>
  <si>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</si>
  <si>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</si>
  <si>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</si>
  <si>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</si>
  <si>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</si>
  <si>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</si>
  <si>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</si>
  <si>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</si>
  <si>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</si>
  <si>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</si>
  <si>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</si>
  <si>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</si>
  <si>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</si>
  <si>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</si>
  <si>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</si>
  <si>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</si>
  <si>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</si>
  <si>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</si>
  <si>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</si>
  <si>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</si>
  <si>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</si>
  <si>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</si>
  <si>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</si>
  <si>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</si>
  <si>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</si>
  <si>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</si>
  <si>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</si>
  <si>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</si>
  <si>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</si>
  <si>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</si>
  <si>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</si>
  <si>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</si>
  <si>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</si>
  <si>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</si>
  <si>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</si>
  <si>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</si>
  <si>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</si>
  <si>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</si>
  <si>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</si>
  <si>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</si>
  <si>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</si>
  <si>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</si>
  <si>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</si>
  <si>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</si>
  <si>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</si>
  <si>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</si>
  <si>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</si>
  <si>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</si>
  <si>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</si>
  <si>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</si>
  <si>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</si>
  <si>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</si>
  <si>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</si>
  <si>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</si>
  <si>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</si>
  <si>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</si>
  <si>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</si>
  <si>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</si>
  <si>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</si>
  <si>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</si>
  <si>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</si>
  <si>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</si>
  <si>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</si>
  <si>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</si>
  <si>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</si>
  <si>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</si>
  <si>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</si>
  <si>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</si>
  <si>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</si>
  <si>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</si>
  <si>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</si>
  <si>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</si>
  <si>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</si>
  <si>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</si>
  <si>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</si>
  <si>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</si>
  <si>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</si>
  <si>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</si>
  <si>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</si>
  <si>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</si>
  <si>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</si>
  <si>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</si>
  <si>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</si>
  <si>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</si>
  <si>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</si>
  <si>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</si>
  <si>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</si>
  <si>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</si>
  <si>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</si>
  <si>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</si>
  <si>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</si>
  <si>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</si>
  <si>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</si>
  <si>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</si>
  <si>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</si>
  <si>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</si>
  <si>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</si>
  <si>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</si>
  <si>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</si>
  <si>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</si>
  <si>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</si>
  <si>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</si>
  <si>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</si>
  <si>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</si>
  <si>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</si>
  <si>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</si>
  <si>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</si>
  <si>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</si>
  <si>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</si>
  <si>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</si>
  <si>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</si>
  <si>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</si>
  <si>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</si>
  <si>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</si>
  <si>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</si>
  <si>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</si>
  <si>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</si>
  <si>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</si>
  <si>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</si>
  <si>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</si>
  <si>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</si>
  <si>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</si>
  <si>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</si>
  <si>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</si>
  <si>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</si>
  <si>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</si>
  <si>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</si>
  <si>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</si>
  <si>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</si>
  <si>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</si>
  <si>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</si>
  <si>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</si>
  <si>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</si>
  <si>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</si>
  <si>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</si>
  <si>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</si>
  <si>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</si>
  <si>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</si>
  <si>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</si>
  <si>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</si>
  <si>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</si>
  <si>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</si>
  <si>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</si>
  <si>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</si>
  <si>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</si>
  <si>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</si>
  <si>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</si>
  <si>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</si>
  <si>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</si>
  <si>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</si>
  <si>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</si>
  <si>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</si>
  <si>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</si>
  <si>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</si>
  <si>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</si>
  <si>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</si>
  <si>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</si>
  <si>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</si>
  <si>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</si>
  <si>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</si>
  <si>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</si>
  <si>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</si>
  <si>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</si>
  <si>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</si>
  <si>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</si>
  <si>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</si>
  <si>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</si>
  <si>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</si>
  <si>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</si>
  <si>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</si>
  <si>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</si>
  <si>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</si>
  <si>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</si>
  <si>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</si>
  <si>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</si>
  <si>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</si>
  <si>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</si>
  <si>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</si>
  <si>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</si>
  <si>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</si>
  <si>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</si>
  <si>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</si>
  <si>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</si>
  <si>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</si>
  <si>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</si>
  <si>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</si>
  <si>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</si>
  <si>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</si>
  <si>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</si>
  <si>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</si>
  <si>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</si>
  <si>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</si>
  <si>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</si>
  <si>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</si>
  <si>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</si>
  <si>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</si>
  <si>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</si>
  <si>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</si>
  <si>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</si>
  <si>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</si>
  <si>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</si>
  <si>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</si>
  <si>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</si>
  <si>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</si>
  <si>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</si>
  <si>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</si>
  <si>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</si>
  <si>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</si>
  <si>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</si>
  <si>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</si>
  <si>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</si>
  <si>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</si>
  <si>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</si>
  <si>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</si>
  <si>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</si>
  <si>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</si>
  <si>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</si>
  <si>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</si>
  <si>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</si>
  <si>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</si>
  <si>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</si>
  <si>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</si>
  <si>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</si>
  <si>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</si>
  <si>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</si>
  <si>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</si>
  <si>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</si>
  <si>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</si>
  <si>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</si>
  <si>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</si>
  <si>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</si>
  <si>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</si>
  <si>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</si>
  <si>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</si>
  <si>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</si>
  <si>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</si>
  <si>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</si>
  <si>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</si>
  <si>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</si>
  <si>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</si>
  <si>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</si>
  <si>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</si>
  <si>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</si>
  <si>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</si>
  <si>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</si>
  <si>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</si>
  <si>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</si>
  <si>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</si>
  <si>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</si>
  <si>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</si>
  <si>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</si>
  <si>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</si>
  <si>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</si>
  <si>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</si>
  <si>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</si>
  <si>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</si>
  <si>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</si>
  <si>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</si>
  <si>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</si>
  <si>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</si>
  <si>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</si>
  <si>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</si>
  <si>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</si>
  <si>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</si>
  <si>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</si>
  <si>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</si>
  <si>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</si>
  <si>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</si>
  <si>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</si>
  <si>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</si>
  <si>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</si>
  <si>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</si>
  <si>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</si>
  <si>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</si>
  <si>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</si>
  <si>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</si>
  <si>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</si>
  <si>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</si>
  <si>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</si>
  <si>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</si>
  <si>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</si>
  <si>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</si>
  <si>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</si>
  <si>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</si>
  <si>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</si>
  <si>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</si>
  <si>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</si>
  <si>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</si>
  <si>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</si>
  <si>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</si>
  <si>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</si>
  <si>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</si>
  <si>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</si>
  <si>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</si>
  <si>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</si>
  <si>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</si>
  <si>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</si>
  <si>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</si>
  <si>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</si>
  <si>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</si>
  <si>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</si>
  <si>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</si>
  <si>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</si>
  <si>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</si>
  <si>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</si>
  <si>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</si>
  <si>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</si>
  <si>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</si>
  <si>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</si>
  <si>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</si>
  <si>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</si>
  <si>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</si>
  <si>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</si>
  <si>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</si>
  <si>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</si>
  <si>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</si>
  <si>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</si>
  <si>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</si>
  <si>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</si>
  <si>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</si>
  <si>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</si>
  <si>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</si>
  <si>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</si>
  <si>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</si>
  <si>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</si>
  <si>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</si>
  <si>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</si>
  <si>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</si>
  <si>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</si>
  <si>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</si>
  <si>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</si>
  <si>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</si>
  <si>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</si>
  <si>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</si>
  <si>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</si>
  <si>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</si>
  <si>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</si>
  <si>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</si>
  <si>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</si>
  <si>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</si>
  <si>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</si>
  <si>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</si>
  <si>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</si>
  <si>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</si>
  <si>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</si>
  <si>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</si>
  <si>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</si>
  <si>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</si>
  <si>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</si>
  <si>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</si>
  <si>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</si>
  <si>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</si>
  <si>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</si>
  <si>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</si>
  <si>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</si>
  <si>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</si>
  <si>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</si>
  <si>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</si>
  <si>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</si>
  <si>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</si>
  <si>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</si>
  <si>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</si>
  <si>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</si>
  <si>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</si>
  <si>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</si>
  <si>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</si>
  <si>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</si>
  <si>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</si>
  <si>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</si>
  <si>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</si>
  <si>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</si>
  <si>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</si>
  <si>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</si>
  <si>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</si>
  <si>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</si>
  <si>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</si>
  <si>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</si>
  <si>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</si>
  <si>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</si>
  <si>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</si>
  <si>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</si>
  <si>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</si>
  <si>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</si>
  <si>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</si>
  <si>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</si>
  <si>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</si>
  <si>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</si>
  <si>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</si>
  <si>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</si>
  <si>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</si>
  <si>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</si>
  <si>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</si>
  <si>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</si>
  <si>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</si>
  <si>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</si>
  <si>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</si>
  <si>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</si>
  <si>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</si>
  <si>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</si>
  <si>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</si>
  <si>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</si>
  <si>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</si>
  <si>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</si>
  <si>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</si>
  <si>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</si>
  <si>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</si>
  <si>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</si>
  <si>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</si>
  <si>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</si>
  <si>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</si>
  <si>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</si>
  <si>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</si>
  <si>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</si>
  <si>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</si>
  <si>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</si>
  <si>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</si>
  <si>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</si>
  <si>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</si>
  <si>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</si>
  <si>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</si>
  <si>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</si>
  <si>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</si>
  <si>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</si>
  <si>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</si>
  <si>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</si>
  <si>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</si>
  <si>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</si>
  <si>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</si>
  <si>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</si>
  <si>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</si>
  <si>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</si>
  <si>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</si>
  <si>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</si>
  <si>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</si>
  <si>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</si>
  <si>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</si>
  <si>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</si>
  <si>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</si>
  <si>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</si>
  <si>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</si>
  <si>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</si>
  <si>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</si>
  <si>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</si>
  <si>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</si>
  <si>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</si>
  <si>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</si>
  <si>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</si>
  <si>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</si>
  <si>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</si>
  <si>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</si>
  <si>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</si>
  <si>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</si>
  <si>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</si>
  <si>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</si>
  <si>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</si>
  <si>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</si>
  <si>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</si>
  <si>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</si>
  <si>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</si>
  <si>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</si>
  <si>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</si>
  <si>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</si>
  <si>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</si>
  <si>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</si>
  <si>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</si>
  <si>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</si>
  <si>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</si>
  <si>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</si>
  <si>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</si>
  <si>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</si>
  <si>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</si>
  <si>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</si>
  <si>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</si>
  <si>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</si>
  <si>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</si>
  <si>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</si>
  <si>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</si>
  <si>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</si>
  <si>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</si>
  <si>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</si>
  <si>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</si>
  <si>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</si>
  <si>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</si>
  <si>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</si>
  <si>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</si>
  <si>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</si>
  <si>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</si>
  <si>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</si>
  <si>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</si>
  <si>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</si>
  <si>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</si>
  <si>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</si>
  <si>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</si>
  <si>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</si>
  <si>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</si>
  <si>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</si>
  <si>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</si>
  <si>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</si>
  <si>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</si>
  <si>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</si>
  <si>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</si>
  <si>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</si>
  <si>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</si>
  <si>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</si>
  <si>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</si>
  <si>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</si>
  <si>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</si>
  <si>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</si>
  <si>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</si>
  <si>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</si>
  <si>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</si>
  <si>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</si>
  <si>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</si>
  <si>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</si>
  <si>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</si>
  <si>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</si>
  <si>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</si>
  <si>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</si>
  <si>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</si>
  <si>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</si>
  <si>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</si>
  <si>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</si>
  <si>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</si>
  <si>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</si>
  <si>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</si>
  <si>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</si>
  <si>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</si>
  <si>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</si>
  <si>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</si>
  <si>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</si>
  <si>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</si>
  <si>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</si>
  <si>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</si>
  <si>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</si>
  <si>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</si>
  <si>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</si>
  <si>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</si>
  <si>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</si>
  <si>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</si>
  <si>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</si>
  <si>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</si>
  <si>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</si>
  <si>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</si>
  <si>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</si>
  <si>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</si>
  <si>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</si>
  <si>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</si>
  <si>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</si>
  <si>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</si>
  <si>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</si>
  <si>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</si>
  <si>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</si>
  <si>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</si>
  <si>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</si>
  <si>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</si>
  <si>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</si>
  <si>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</si>
  <si>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</si>
  <si>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</si>
  <si>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</si>
  <si>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</si>
  <si>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</si>
  <si>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</si>
  <si>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</si>
  <si>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</si>
  <si>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</si>
  <si>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</si>
  <si>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</si>
  <si>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</si>
  <si>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</si>
  <si>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</si>
  <si>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</si>
  <si>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</si>
  <si>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</si>
  <si>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</si>
  <si>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</si>
  <si>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</si>
  <si>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</si>
  <si>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</si>
  <si>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</si>
  <si>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</si>
  <si>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</si>
  <si>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</si>
  <si>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</si>
  <si>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</si>
  <si>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</si>
  <si>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</si>
  <si>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</si>
  <si>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</si>
  <si>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</si>
  <si>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</si>
  <si>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</si>
  <si>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</si>
  <si>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</si>
  <si>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</si>
  <si>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</si>
  <si>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</si>
  <si>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</si>
  <si>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</si>
  <si>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</si>
  <si>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</si>
  <si>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</si>
  <si>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</si>
  <si>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</si>
  <si>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</si>
  <si>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</si>
  <si>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</si>
  <si>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</si>
  <si>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</si>
  <si>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</si>
  <si>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</si>
  <si>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</si>
  <si>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</si>
  <si>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</si>
  <si>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</si>
  <si>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</si>
  <si>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</si>
  <si>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</si>
  <si>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</si>
  <si>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</si>
  <si>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</si>
  <si>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</si>
  <si>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</si>
  <si>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</si>
  <si>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</si>
  <si>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</si>
  <si>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</si>
  <si>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</si>
  <si>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</si>
  <si>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</si>
  <si>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</si>
  <si>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</si>
  <si>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</si>
  <si>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</si>
  <si>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</si>
  <si>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</si>
  <si>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</si>
  <si>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</si>
  <si>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</si>
  <si>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</si>
  <si>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</si>
  <si>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</si>
  <si>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</si>
  <si>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</si>
  <si>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</si>
  <si>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</si>
  <si>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</si>
  <si>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</si>
  <si>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</si>
  <si>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</si>
  <si>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</si>
  <si>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</si>
  <si>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</si>
  <si>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</si>
  <si>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</si>
  <si>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</si>
  <si>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</si>
  <si>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</si>
  <si>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</si>
  <si>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</si>
  <si>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</si>
  <si>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</si>
  <si>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</si>
  <si>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</si>
  <si>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</si>
  <si>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</si>
  <si>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</si>
  <si>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</si>
  <si>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</si>
  <si>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</si>
  <si>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</si>
  <si>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</si>
  <si>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</si>
  <si>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</si>
  <si>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</si>
  <si>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</si>
  <si>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</si>
  <si>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</si>
  <si>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</si>
  <si>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</si>
  <si>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</si>
  <si>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</si>
  <si>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</si>
  <si>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</si>
  <si>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</si>
  <si>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</si>
  <si>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</si>
  <si>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</si>
  <si>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</si>
  <si>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</si>
  <si>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</si>
  <si>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</si>
  <si>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</si>
  <si>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</si>
  <si>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</si>
  <si>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</si>
  <si>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</si>
  <si>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</si>
  <si>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</si>
  <si>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</si>
  <si>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</si>
  <si>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</si>
  <si>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</si>
  <si>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</si>
  <si>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</si>
  <si>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</si>
  <si>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</si>
  <si>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</si>
  <si>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</si>
  <si>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</si>
  <si>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</si>
  <si>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</si>
  <si>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</si>
  <si>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</si>
  <si>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</si>
  <si>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</si>
  <si>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</si>
  <si>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</si>
  <si>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</si>
  <si>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</si>
  <si>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</si>
  <si>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</si>
  <si>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</si>
  <si>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</si>
  <si>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</si>
  <si>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</si>
  <si>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</si>
  <si>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</si>
  <si>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</si>
  <si>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</si>
  <si>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</si>
  <si>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</si>
  <si>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</si>
  <si>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</si>
  <si>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</si>
  <si>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</si>
  <si>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</si>
  <si>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</si>
  <si>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</si>
  <si>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</si>
  <si>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</si>
  <si>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</si>
  <si>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</si>
  <si>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</si>
  <si>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</si>
  <si>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</si>
  <si>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</si>
  <si>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</si>
  <si>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</si>
  <si>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</si>
  <si>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</si>
  <si>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</si>
  <si>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</si>
  <si>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</si>
  <si>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</si>
  <si>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</si>
  <si>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</si>
  <si>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</si>
  <si>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</si>
  <si>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</si>
  <si>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</si>
  <si>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</si>
  <si>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</si>
  <si>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</si>
  <si>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</si>
  <si>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</si>
  <si>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</si>
  <si>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</si>
  <si>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</si>
  <si>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</si>
  <si>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</si>
  <si>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</si>
  <si>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</si>
  <si>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</si>
  <si>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</si>
  <si>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</si>
  <si>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</si>
  <si>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</si>
  <si>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</si>
  <si>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</si>
  <si>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</si>
  <si>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</si>
  <si>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</si>
  <si>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</si>
  <si>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</si>
  <si>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</si>
  <si>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</si>
  <si>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</si>
  <si>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</si>
  <si>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</si>
  <si>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</si>
  <si>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</si>
  <si>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</si>
  <si>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</si>
  <si>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</si>
  <si>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</si>
  <si>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</si>
  <si>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</si>
  <si>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</si>
  <si>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</si>
  <si>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</si>
  <si>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</si>
  <si>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</si>
  <si>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</si>
  <si>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</si>
  <si>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</si>
  <si>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</si>
  <si>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</si>
  <si>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</si>
  <si>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</si>
  <si>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</si>
  <si>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</si>
  <si>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</si>
  <si>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</si>
  <si>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</si>
  <si>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</si>
  <si>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</si>
  <si>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</si>
  <si>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</si>
  <si>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</si>
  <si>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</si>
  <si>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</si>
  <si>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</si>
  <si>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</si>
  <si>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</si>
  <si>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</si>
  <si>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</si>
  <si>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</si>
  <si>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</si>
  <si>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</si>
  <si>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</si>
  <si>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</si>
  <si>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</si>
  <si>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</si>
  <si>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</si>
  <si>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</si>
  <si>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</si>
  <si>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</si>
  <si>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</si>
  <si>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</si>
  <si>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</si>
  <si>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</si>
  <si>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</si>
  <si>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</si>
  <si>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</si>
  <si>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</si>
  <si>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</si>
  <si>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</si>
  <si>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</si>
  <si>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</si>
  <si>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</si>
  <si>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</si>
  <si>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</si>
  <si>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</si>
  <si>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</si>
  <si>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</si>
  <si>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</si>
  <si>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</si>
  <si>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</si>
  <si>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</si>
  <si>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</si>
  <si>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</si>
  <si>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</si>
  <si>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</si>
  <si>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</si>
  <si>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</si>
  <si>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</si>
  <si>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</si>
  <si>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</si>
  <si>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</si>
  <si>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</si>
  <si>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</si>
  <si>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</si>
  <si>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</si>
  <si>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</si>
  <si>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</si>
  <si>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</si>
  <si>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</si>
  <si>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</si>
  <si>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</si>
  <si>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</si>
  <si>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</si>
  <si>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</si>
  <si>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</si>
  <si>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</si>
  <si>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</si>
  <si>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</si>
  <si>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</si>
  <si>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</si>
  <si>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</si>
  <si>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</si>
  <si>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</si>
  <si>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</si>
  <si>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</si>
  <si>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</si>
  <si>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</si>
  <si>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</si>
  <si>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</si>
  <si>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</si>
  <si>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</si>
  <si>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</si>
  <si>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</si>
  <si>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</si>
  <si>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</si>
  <si>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</si>
  <si>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</si>
  <si>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</si>
  <si>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</si>
  <si>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</si>
  <si>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</si>
  <si>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</si>
  <si>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</si>
  <si>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</si>
  <si>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</si>
  <si>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</si>
  <si>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</si>
  <si>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</si>
  <si>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</si>
  <si>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</si>
  <si>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</si>
  <si>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</si>
  <si>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</si>
  <si>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</si>
  <si>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</si>
  <si>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</si>
  <si>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</si>
  <si>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</si>
  <si>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</si>
  <si>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</si>
  <si>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</si>
  <si>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</si>
  <si>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</si>
  <si>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</si>
  <si>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</si>
  <si>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</si>
  <si>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</si>
  <si>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</si>
  <si>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</si>
  <si>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</si>
  <si>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</si>
  <si>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</si>
  <si>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</si>
  <si>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</si>
  <si>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</si>
  <si>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</si>
  <si>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</si>
  <si>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</si>
  <si>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</si>
  <si>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</si>
  <si>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</si>
  <si>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</si>
  <si>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</si>
  <si>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</si>
  <si>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</si>
  <si>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</si>
  <si>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</si>
  <si>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</si>
  <si>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</si>
  <si>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</si>
  <si>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</si>
  <si>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</si>
  <si>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</si>
  <si>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</si>
  <si>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</si>
  <si>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</si>
  <si>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</si>
  <si>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</si>
  <si>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</si>
  <si>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</si>
  <si>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</si>
  <si>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</si>
  <si>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</si>
  <si>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</si>
  <si>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</si>
  <si>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</si>
  <si>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</si>
  <si>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</si>
  <si>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</si>
  <si>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</si>
  <si>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</si>
  <si>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</si>
  <si>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</si>
  <si>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</si>
  <si>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</si>
  <si>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</si>
  <si>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</si>
  <si>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</si>
  <si>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</si>
  <si>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</si>
  <si>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</si>
  <si>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</si>
  <si>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</si>
  <si>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</si>
  <si>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</si>
  <si>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</si>
  <si>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</si>
  <si>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</si>
  <si>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</si>
  <si>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</si>
  <si>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</si>
  <si>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</si>
  <si>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</si>
  <si>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</si>
  <si>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</si>
  <si>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</si>
  <si>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</si>
  <si>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</si>
  <si>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</si>
  <si>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</si>
  <si>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</si>
  <si>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</si>
  <si>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</si>
  <si>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</si>
  <si>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</si>
  <si>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</si>
  <si>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</si>
  <si>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</si>
  <si>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</si>
  <si>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</si>
  <si>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</si>
  <si>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</si>
  <si>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</si>
  <si>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</si>
  <si>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</si>
  <si>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</si>
  <si>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</si>
  <si>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</si>
  <si>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</si>
  <si>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</si>
  <si>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</si>
  <si>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</si>
  <si>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</si>
  <si>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</si>
  <si>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</si>
  <si>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</si>
  <si>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</si>
  <si>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</si>
  <si>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</si>
  <si>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</si>
  <si>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</si>
  <si>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</si>
  <si>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</si>
  <si>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</si>
  <si>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</si>
  <si>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</si>
  <si>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</si>
  <si>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</si>
  <si>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</si>
  <si>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</si>
  <si>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</si>
  <si>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</si>
  <si>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</si>
  <si>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</si>
  <si>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</si>
  <si>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</si>
  <si>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</si>
  <si>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</si>
  <si>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</si>
  <si>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</si>
  <si>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</si>
  <si>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</si>
  <si>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</si>
  <si>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</si>
  <si>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</si>
  <si>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</si>
  <si>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</si>
  <si>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</si>
  <si>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</si>
  <si>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</si>
  <si>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</si>
  <si>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</si>
  <si>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</si>
  <si>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</si>
  <si>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</si>
  <si>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</si>
  <si>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</si>
  <si>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</si>
  <si>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</si>
  <si>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</si>
  <si>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</si>
  <si>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</si>
  <si>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</si>
  <si>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</si>
  <si>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</si>
  <si>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</si>
  <si>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</si>
  <si>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</si>
  <si>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</si>
  <si>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</si>
  <si>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</si>
  <si>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</si>
  <si>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</si>
  <si>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</si>
  <si>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</si>
  <si>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</si>
  <si>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</si>
  <si>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</si>
  <si>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</si>
  <si>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</si>
  <si>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</si>
  <si>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</si>
  <si>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</si>
  <si>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</si>
  <si>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</si>
  <si>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</si>
  <si>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</si>
  <si>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</si>
  <si>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</si>
  <si>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</si>
  <si>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</si>
  <si>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</si>
  <si>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</si>
  <si>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</si>
  <si>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</si>
  <si>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</si>
  <si>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</si>
  <si>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</si>
  <si>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</si>
  <si>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</si>
  <si>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</si>
  <si>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</si>
  <si>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</si>
  <si>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</si>
  <si>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</si>
  <si>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</si>
  <si>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</si>
  <si>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</si>
  <si>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</si>
  <si>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</si>
  <si>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</si>
  <si>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</si>
  <si>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</si>
  <si>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</si>
  <si>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</si>
  <si>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</si>
  <si>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</si>
  <si>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</si>
  <si>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</si>
  <si>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</si>
  <si>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</si>
  <si>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</si>
  <si>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</si>
  <si>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</si>
  <si>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</si>
  <si>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</si>
  <si>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</si>
  <si>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</si>
  <si>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</si>
  <si>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</si>
  <si>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</si>
  <si>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</si>
  <si>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</si>
  <si>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</si>
  <si>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</si>
  <si>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</si>
  <si>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</si>
  <si>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</si>
  <si>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</si>
  <si>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</si>
  <si>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</si>
  <si>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</si>
  <si>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</si>
  <si>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</si>
  <si>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</si>
  <si>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</si>
  <si>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</si>
  <si>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</si>
  <si>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</si>
  <si>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</si>
  <si>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</si>
  <si>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</si>
  <si>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</si>
  <si>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</si>
  <si>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</si>
  <si>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</si>
  <si>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</si>
  <si>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</si>
  <si>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</si>
  <si>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</si>
  <si>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</si>
  <si>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</si>
  <si>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</si>
  <si>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</si>
  <si>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</si>
  <si>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</si>
  <si>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</si>
  <si>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</si>
  <si>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</si>
  <si>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</si>
  <si>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</si>
  <si>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</si>
  <si>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</si>
  <si>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</si>
  <si>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</si>
  <si>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</si>
  <si>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</si>
  <si>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</si>
  <si>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</si>
  <si>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</si>
  <si>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</si>
  <si>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</si>
  <si>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</si>
  <si>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</si>
  <si>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</si>
  <si>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</si>
  <si>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</si>
  <si>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</si>
  <si>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</si>
  <si>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</si>
  <si>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</si>
  <si>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</si>
  <si>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</si>
  <si>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</si>
  <si>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</si>
  <si>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</si>
  <si>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</si>
  <si>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</si>
  <si>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</si>
  <si>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</si>
  <si>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</si>
  <si>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</si>
  <si>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</si>
  <si>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</si>
  <si>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</si>
  <si>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</si>
  <si>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</si>
  <si>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</si>
  <si>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</si>
  <si>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</si>
  <si>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</si>
  <si>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</si>
  <si>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</si>
  <si>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</si>
  <si>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</si>
  <si>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</si>
  <si>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</si>
  <si>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</si>
  <si>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</si>
  <si>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</si>
  <si>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</si>
  <si>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</si>
  <si>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</si>
  <si>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</si>
  <si>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</si>
  <si>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</si>
  <si>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</si>
  <si>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</si>
  <si>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</si>
  <si>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</si>
  <si>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</si>
  <si>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</si>
  <si>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</si>
  <si>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</si>
  <si>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</si>
  <si>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</si>
  <si>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</si>
  <si>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</si>
  <si>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</si>
  <si>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</si>
  <si>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</si>
  <si>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</si>
  <si>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</si>
  <si>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</si>
  <si>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</si>
  <si>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</si>
  <si>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</si>
  <si>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</si>
  <si>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</si>
  <si>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</si>
  <si>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</si>
  <si>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</si>
  <si>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</si>
  <si>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</si>
  <si>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</si>
  <si>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</si>
  <si>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</si>
  <si>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</si>
  <si>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</si>
  <si>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</si>
  <si>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</si>
  <si>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</si>
  <si>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</si>
  <si>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</si>
  <si>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</si>
  <si>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</si>
  <si>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</si>
  <si>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</si>
  <si>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</si>
  <si>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</si>
  <si>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</si>
  <si>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</si>
  <si>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</si>
  <si>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</si>
  <si>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</si>
  <si>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</si>
  <si>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</si>
  <si>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</si>
  <si>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</si>
  <si>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</si>
  <si>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</si>
  <si>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</si>
  <si>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</si>
  <si>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</si>
  <si>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</si>
  <si>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</si>
  <si>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</si>
  <si>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</si>
  <si>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</si>
  <si>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</si>
  <si>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</si>
  <si>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</si>
  <si>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</si>
  <si>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</si>
  <si>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</si>
  <si>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</si>
  <si>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</si>
  <si>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</si>
  <si>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</si>
  <si>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</si>
  <si>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</si>
  <si>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</si>
  <si>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</si>
  <si>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</si>
  <si>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</si>
  <si>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</si>
  <si>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</si>
  <si>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</si>
  <si>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</si>
  <si>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</si>
  <si>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</si>
  <si>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</si>
  <si>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</si>
  <si>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</si>
  <si>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</si>
  <si>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</si>
  <si>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</si>
  <si>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</si>
  <si>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</si>
  <si>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</si>
  <si>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</si>
  <si>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</si>
  <si>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</si>
  <si>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</si>
  <si>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</si>
  <si>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</si>
  <si>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</si>
  <si>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</si>
  <si>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</si>
  <si>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</si>
  <si>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</si>
  <si>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</si>
  <si>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</si>
  <si>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</si>
  <si>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</si>
  <si>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</si>
  <si>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</si>
  <si>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</si>
  <si>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</si>
  <si>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</si>
  <si>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</si>
  <si>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</si>
  <si>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</si>
  <si>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</si>
  <si>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</si>
  <si>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</si>
  <si>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</si>
  <si>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</si>
  <si>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</si>
  <si>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</si>
  <si>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</si>
  <si>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</si>
  <si>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</si>
  <si>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</si>
  <si>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</si>
  <si>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</si>
  <si>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</si>
  <si>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</si>
  <si>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</si>
  <si>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</si>
  <si>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</si>
  <si>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</si>
  <si>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</si>
  <si>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</si>
  <si>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</si>
  <si>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</si>
  <si>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</si>
  <si>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</si>
  <si>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</si>
  <si>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</si>
  <si>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</si>
  <si>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</si>
  <si>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</si>
  <si>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</si>
  <si>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</si>
  <si>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</si>
  <si>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</si>
  <si>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</si>
  <si>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</si>
  <si>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</si>
  <si>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</si>
  <si>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</si>
  <si>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</si>
  <si>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</si>
  <si>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</si>
  <si>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</si>
  <si>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</si>
  <si>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</si>
  <si>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</si>
  <si>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</si>
  <si>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</si>
  <si>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</si>
  <si>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</si>
  <si>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</si>
  <si>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</si>
  <si>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</si>
  <si>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</si>
  <si>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</si>
  <si>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</si>
  <si>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</si>
  <si>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</si>
  <si>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</si>
  <si>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</si>
  <si>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</si>
  <si>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</si>
  <si>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</si>
  <si>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</si>
  <si>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</si>
  <si>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</si>
  <si>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</si>
  <si>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</si>
  <si>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</si>
  <si>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</si>
  <si>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</si>
  <si>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</si>
  <si>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</si>
  <si>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</si>
  <si>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</si>
  <si>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</si>
  <si>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</si>
  <si>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</si>
  <si>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</si>
  <si>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</si>
  <si>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</si>
  <si>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</si>
  <si>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</si>
  <si>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</si>
  <si>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</si>
  <si>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</si>
  <si>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</si>
  <si>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</si>
  <si>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</si>
  <si>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</si>
  <si>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</si>
  <si>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</si>
  <si>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</si>
  <si>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</si>
  <si>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</si>
  <si>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</si>
  <si>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</si>
  <si>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</si>
  <si>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</si>
  <si>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</si>
  <si>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</si>
  <si>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</si>
  <si>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</si>
  <si>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</si>
  <si>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</si>
  <si>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</si>
  <si>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</si>
  <si>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</si>
  <si>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</si>
  <si>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</si>
  <si>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</si>
  <si>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</si>
  <si>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</si>
  <si>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</si>
  <si>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</si>
  <si>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</si>
  <si>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</si>
  <si>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</si>
  <si>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</si>
  <si>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</si>
  <si>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</si>
  <si>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</si>
  <si>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</si>
  <si>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</si>
  <si>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</si>
  <si>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</si>
  <si>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</si>
  <si>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</si>
  <si>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</si>
  <si>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</si>
  <si>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</si>
  <si>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</si>
  <si>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</si>
  <si>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</si>
  <si>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</si>
  <si>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</si>
  <si>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</si>
  <si>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</si>
  <si>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</si>
  <si>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</si>
  <si>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</si>
  <si>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</si>
  <si>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</si>
  <si>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</si>
  <si>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</si>
  <si>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</si>
  <si>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</si>
  <si>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</si>
  <si>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</si>
  <si>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</si>
  <si>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</si>
  <si>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</si>
  <si>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</si>
  <si>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</si>
  <si>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</si>
  <si>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</si>
  <si>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</si>
  <si>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</si>
  <si>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</si>
  <si>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</si>
  <si>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</si>
  <si>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</si>
  <si>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</si>
  <si>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</si>
  <si>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</si>
  <si>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</si>
  <si>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</si>
  <si>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</si>
  <si>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</si>
  <si>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</si>
  <si>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</si>
  <si>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</si>
  <si>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</si>
  <si>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</si>
  <si>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</si>
  <si>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</si>
  <si>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</si>
  <si>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</si>
  <si>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</si>
  <si>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</si>
  <si>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</si>
  <si>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</si>
  <si>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</si>
  <si>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</si>
  <si>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</si>
  <si>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</si>
  <si>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</si>
  <si>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</si>
  <si>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</si>
  <si>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</si>
  <si>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</si>
  <si>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</si>
  <si>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</si>
  <si>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</si>
  <si>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</si>
  <si>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</si>
  <si>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</si>
  <si>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</si>
  <si>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</si>
  <si>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</si>
  <si>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</si>
  <si>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</si>
  <si>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</si>
  <si>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</si>
  <si>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</si>
  <si>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</si>
  <si>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</si>
  <si>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</si>
  <si>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</si>
  <si>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</si>
  <si>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</si>
  <si>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</si>
  <si>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</si>
  <si>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</si>
  <si>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</si>
  <si>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</si>
  <si>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</si>
  <si>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</si>
  <si>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</si>
  <si>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</si>
  <si>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</si>
  <si>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</si>
  <si>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</si>
  <si>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</si>
  <si>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</si>
  <si>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</si>
  <si>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</si>
  <si>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</si>
  <si>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</si>
  <si>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</si>
  <si>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</si>
  <si>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</si>
  <si>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</si>
  <si>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</si>
  <si>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</si>
  <si>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</si>
  <si>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</si>
  <si>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</si>
  <si>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</si>
  <si>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</si>
  <si>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</si>
  <si>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</si>
  <si>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</si>
  <si>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</si>
  <si>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</si>
  <si>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</si>
  <si>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</si>
  <si>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</si>
  <si>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</si>
  <si>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</si>
  <si>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</si>
  <si>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</si>
  <si>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</si>
  <si>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</si>
  <si>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</si>
  <si>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</si>
  <si>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</si>
  <si>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</si>
  <si>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</si>
  <si>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</si>
  <si>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</si>
  <si>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</si>
  <si>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</si>
  <si>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</si>
  <si>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</si>
  <si>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</si>
  <si>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</si>
  <si>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</si>
  <si>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</si>
  <si>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</si>
  <si>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</si>
  <si>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</si>
  <si>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</si>
  <si>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</si>
  <si>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</si>
  <si>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</si>
  <si>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</si>
  <si>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</si>
  <si>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</si>
  <si>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</si>
  <si>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</si>
  <si>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</si>
  <si>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</si>
  <si>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</si>
  <si>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</si>
  <si>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</si>
  <si>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</si>
  <si>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</si>
  <si>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</si>
  <si>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</si>
  <si>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</si>
  <si>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</si>
  <si>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</si>
  <si>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</si>
  <si>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</si>
  <si>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</si>
  <si>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</si>
  <si>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</si>
  <si>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</si>
  <si>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</si>
  <si>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</si>
  <si>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</si>
  <si>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</si>
  <si>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</si>
  <si>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</si>
  <si>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</si>
  <si>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</si>
  <si>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</si>
  <si>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</si>
  <si>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</si>
  <si>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</si>
  <si>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</si>
  <si>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</si>
  <si>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</si>
  <si>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</si>
  <si>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</si>
  <si>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</si>
  <si>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</si>
  <si>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</si>
  <si>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</si>
  <si>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</si>
  <si>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</si>
  <si>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</si>
  <si>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</si>
  <si>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</si>
  <si>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</si>
  <si>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</si>
  <si>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</si>
  <si>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</si>
  <si>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</si>
  <si>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</si>
  <si>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</si>
  <si>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</si>
  <si>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</si>
  <si>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</si>
  <si>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</si>
  <si>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</si>
  <si>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</si>
  <si>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</si>
  <si>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</si>
  <si>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</si>
  <si>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</si>
  <si>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</si>
  <si>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</si>
  <si>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</si>
  <si>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</si>
  <si>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</si>
  <si>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</si>
  <si>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</si>
  <si>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</si>
  <si>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</si>
  <si>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</si>
  <si>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</si>
  <si>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</si>
  <si>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</si>
  <si>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</si>
  <si>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</si>
  <si>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</si>
  <si>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</si>
  <si>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</si>
  <si>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</si>
  <si>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</si>
  <si>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</si>
  <si>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</si>
  <si>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</si>
  <si>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</si>
  <si>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</si>
  <si>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</si>
  <si>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</si>
  <si>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</si>
  <si>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</si>
  <si>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</si>
  <si>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</si>
  <si>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</si>
  <si>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</si>
  <si>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</si>
  <si>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</si>
  <si>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</si>
  <si>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</si>
  <si>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</si>
  <si>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</si>
  <si>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</si>
  <si>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</si>
  <si>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</si>
  <si>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</si>
  <si>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</si>
  <si>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</si>
  <si>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</si>
  <si>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</si>
  <si>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</si>
  <si>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</si>
  <si>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</si>
  <si>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</si>
  <si>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</si>
  <si>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</si>
  <si>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</si>
  <si>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</si>
  <si>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</si>
  <si>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</si>
  <si>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</si>
  <si>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</si>
  <si>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</si>
  <si>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</si>
  <si>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</si>
  <si>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</si>
  <si>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</si>
  <si>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</si>
  <si>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</si>
  <si>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</si>
  <si>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</si>
  <si>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</si>
  <si>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</si>
  <si>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</si>
  <si>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</si>
  <si>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</si>
  <si>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</si>
  <si>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</si>
  <si>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</si>
  <si>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</si>
  <si>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</si>
  <si>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</si>
  <si>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</si>
  <si>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</si>
  <si>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</si>
  <si>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</si>
  <si>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</si>
  <si>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</si>
  <si>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</si>
  <si>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</si>
  <si>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</si>
  <si>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</si>
  <si>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</si>
  <si>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</si>
  <si>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</si>
  <si>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</si>
  <si>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</si>
  <si>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</si>
  <si>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</si>
  <si>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</si>
  <si>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</si>
  <si>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</si>
  <si>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</si>
  <si>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</si>
  <si>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</si>
  <si>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</si>
  <si>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</si>
  <si>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</si>
  <si>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</si>
  <si>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</si>
  <si>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</si>
  <si>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</si>
  <si>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</si>
  <si>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</si>
  <si>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</si>
  <si>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</si>
  <si>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</si>
  <si>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</si>
  <si>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</si>
  <si>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</si>
  <si>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</si>
  <si>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</si>
  <si>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</si>
  <si>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</si>
  <si>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</si>
  <si>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</si>
  <si>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</si>
  <si>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</si>
  <si>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</si>
  <si>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</si>
  <si>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</si>
  <si>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</si>
  <si>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</si>
  <si>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</si>
  <si>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</si>
  <si>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</si>
  <si>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</si>
  <si>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</si>
  <si>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</si>
  <si>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</si>
  <si>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</si>
  <si>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</si>
  <si>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</si>
  <si>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</si>
  <si>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</si>
  <si>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</si>
  <si>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</si>
  <si>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</si>
  <si>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</si>
  <si>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</si>
  <si>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</si>
  <si>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</si>
  <si>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</si>
  <si>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</si>
  <si>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</si>
  <si>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</si>
  <si>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</si>
  <si>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</si>
  <si>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</si>
  <si>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</si>
  <si>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</si>
  <si>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</si>
  <si>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</si>
  <si>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</si>
  <si>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</si>
  <si>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</si>
  <si>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</si>
  <si>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</si>
  <si>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</si>
  <si>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</si>
  <si>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</si>
  <si>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</si>
  <si>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</si>
  <si>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</si>
  <si>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</si>
  <si>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</si>
  <si>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</si>
  <si>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</si>
  <si>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</si>
  <si>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</si>
  <si>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</si>
  <si>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</si>
  <si>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</si>
  <si>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</si>
  <si>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</si>
  <si>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</si>
  <si>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</si>
  <si>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</si>
  <si>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</si>
  <si>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</si>
  <si>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</si>
  <si>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</si>
  <si>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</si>
  <si>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</si>
  <si>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</si>
  <si>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</si>
  <si>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</si>
  <si>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</si>
  <si>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</si>
  <si>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</si>
  <si>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</si>
  <si>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</si>
  <si>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</si>
  <si>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</si>
  <si>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</si>
  <si>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</si>
  <si>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</si>
  <si>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</si>
  <si>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</si>
  <si>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</si>
  <si>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</si>
  <si>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</si>
  <si>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</si>
  <si>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</si>
  <si>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</si>
  <si>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</si>
  <si>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</si>
  <si>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</si>
  <si>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</si>
  <si>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</si>
  <si>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</si>
  <si>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</si>
  <si>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</si>
  <si>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</si>
  <si>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</si>
  <si>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</si>
  <si>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</si>
  <si>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</si>
  <si>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</si>
  <si>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</si>
  <si>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</si>
  <si>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</si>
  <si>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</si>
  <si>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</si>
  <si>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</si>
  <si>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</si>
  <si>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</si>
  <si>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</si>
  <si>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</si>
  <si>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</si>
  <si>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</si>
  <si>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</si>
  <si>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</si>
  <si>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</si>
  <si>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</si>
  <si>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</si>
  <si>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</si>
  <si>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</si>
  <si>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</si>
  <si>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</si>
  <si>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</si>
  <si>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</si>
  <si>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</si>
  <si>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</si>
  <si>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</si>
  <si>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</si>
  <si>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</si>
  <si>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</si>
  <si>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</si>
  <si>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</si>
  <si>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</si>
  <si>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</si>
  <si>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</si>
  <si>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</si>
  <si>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</si>
  <si>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</si>
  <si>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</si>
  <si>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</si>
  <si>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</si>
  <si>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</si>
  <si>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</si>
  <si>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</si>
  <si>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</si>
  <si>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</si>
  <si>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</si>
  <si>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</si>
  <si>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</si>
  <si>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</si>
  <si>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</si>
  <si>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</si>
  <si>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</si>
  <si>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</si>
  <si>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</si>
  <si>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</si>
  <si>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</si>
  <si>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</si>
  <si>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</si>
  <si>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</si>
  <si>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</si>
  <si>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</si>
  <si>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</si>
  <si>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</si>
  <si>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</si>
  <si>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</si>
  <si>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</si>
  <si>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</si>
  <si>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</si>
  <si>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</si>
  <si>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</si>
  <si>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</si>
  <si>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</si>
  <si>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</si>
  <si>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</si>
  <si>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</si>
  <si>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</si>
  <si>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</si>
  <si>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</si>
  <si>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</si>
  <si>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</si>
  <si>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</si>
  <si>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</si>
  <si>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</si>
  <si>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</si>
  <si>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</si>
  <si>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</si>
  <si>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</si>
  <si>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</si>
  <si>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</si>
  <si>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</si>
  <si>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</si>
  <si>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</si>
  <si>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</si>
  <si>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</si>
  <si>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</si>
  <si>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</si>
  <si>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</si>
  <si>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</si>
  <si>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</si>
  <si>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</si>
  <si>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</si>
  <si>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</si>
  <si>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</si>
  <si>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</si>
  <si>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</si>
  <si>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</si>
  <si>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</si>
  <si>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</si>
  <si>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</si>
  <si>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</si>
  <si>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</si>
  <si>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</si>
  <si>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</si>
  <si>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</si>
  <si>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</si>
  <si>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</si>
  <si>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</si>
  <si>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</si>
  <si>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</si>
  <si>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</si>
  <si>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</si>
  <si>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</si>
  <si>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</si>
  <si>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</si>
  <si>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</si>
  <si>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</si>
  <si>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</si>
  <si>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</si>
  <si>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</si>
  <si>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</si>
  <si>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</si>
  <si>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</si>
  <si>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</si>
  <si>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</si>
  <si>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</si>
  <si>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</si>
  <si>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</si>
  <si>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</si>
  <si>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</si>
  <si>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</si>
  <si>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</si>
  <si>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</si>
  <si>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</si>
  <si>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</si>
  <si>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</si>
  <si>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</si>
  <si>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</si>
  <si>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</si>
  <si>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</si>
  <si>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</si>
  <si>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</si>
  <si>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</si>
  <si>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</si>
  <si>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</si>
  <si>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</si>
  <si>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</si>
  <si>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</si>
  <si>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</si>
  <si>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</si>
  <si>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</si>
  <si>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</si>
  <si>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</si>
  <si>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</si>
  <si>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</si>
  <si>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</si>
  <si>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</si>
  <si>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</si>
  <si>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</si>
  <si>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</si>
  <si>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</si>
  <si>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</si>
  <si>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</si>
  <si>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</si>
  <si>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</si>
  <si>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</si>
  <si>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</si>
  <si>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</si>
  <si>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</si>
  <si>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</si>
  <si>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</si>
  <si>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</si>
  <si>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</si>
  <si>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</si>
  <si>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</si>
  <si>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</si>
  <si>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</si>
  <si>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</si>
  <si>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</si>
  <si>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</si>
  <si>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</si>
  <si>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</si>
  <si>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</si>
  <si>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</si>
  <si>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</si>
  <si>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</si>
  <si>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</si>
  <si>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</si>
  <si>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</si>
  <si>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</si>
  <si>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</si>
  <si>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</si>
  <si>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</si>
  <si>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</si>
  <si>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</si>
  <si>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</si>
  <si>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</si>
  <si>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</si>
  <si>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</si>
  <si>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</si>
  <si>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</si>
  <si>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</si>
  <si>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</si>
  <si>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</si>
  <si>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</si>
  <si>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</si>
  <si>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</si>
  <si>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</si>
  <si>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</si>
  <si>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</si>
  <si>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</si>
  <si>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</si>
  <si>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</si>
  <si>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</si>
  <si>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</si>
  <si>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</si>
  <si>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</si>
  <si>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</si>
  <si>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</si>
  <si>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</si>
  <si>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</si>
  <si>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</si>
  <si>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</si>
  <si>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</si>
  <si>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</si>
  <si>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</si>
  <si>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</si>
  <si>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</si>
  <si>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</si>
  <si>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</si>
  <si>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</si>
  <si>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</si>
  <si>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</si>
  <si>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</si>
  <si>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</si>
  <si>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</si>
  <si>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</si>
  <si>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</si>
  <si>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</si>
  <si>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</si>
  <si>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</si>
  <si>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</si>
  <si>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</si>
  <si>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</si>
  <si>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</si>
  <si>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</si>
  <si>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</si>
  <si>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</si>
  <si>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</si>
  <si>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</si>
  <si>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</si>
  <si>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</si>
  <si>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</si>
  <si>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</si>
  <si>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</si>
  <si>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</si>
  <si>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</si>
  <si>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</si>
  <si>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</si>
  <si>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</si>
  <si>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</si>
  <si>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</si>
  <si>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</si>
  <si>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</si>
  <si>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</si>
  <si>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</si>
  <si>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</si>
  <si>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</si>
  <si>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</si>
  <si>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</si>
  <si>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</si>
  <si>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</si>
  <si>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</si>
  <si>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</si>
  <si>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</si>
  <si>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</si>
  <si>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</si>
  <si>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</si>
  <si>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</si>
  <si>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</si>
  <si>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</si>
  <si>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</si>
  <si>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</si>
  <si>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</si>
  <si>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</si>
  <si>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</si>
  <si>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</si>
  <si>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</si>
  <si>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</si>
  <si>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</si>
  <si>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</si>
  <si>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</si>
  <si>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</si>
  <si>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</si>
  <si>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</si>
  <si>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</si>
  <si>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</si>
  <si>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</si>
  <si>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</si>
  <si>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</si>
  <si>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</si>
  <si>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</si>
  <si>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</si>
  <si>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</si>
  <si>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</si>
  <si>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</si>
  <si>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</si>
  <si>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</si>
  <si>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</si>
  <si>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</si>
  <si>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</si>
  <si>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</si>
  <si>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</si>
  <si>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</si>
  <si>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</si>
  <si>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</si>
  <si>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</si>
  <si>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</si>
  <si>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</si>
  <si>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</si>
  <si>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</si>
  <si>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</si>
  <si>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</si>
  <si>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</si>
  <si>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</si>
  <si>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</si>
  <si>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</si>
  <si>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</si>
  <si>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</si>
  <si>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</si>
  <si>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</si>
  <si>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</si>
  <si>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</si>
  <si>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</si>
  <si>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</si>
  <si>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</si>
  <si>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</si>
  <si>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</si>
  <si>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</si>
  <si>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</si>
  <si>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</si>
  <si>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</si>
  <si>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</si>
  <si>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</si>
  <si>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</si>
  <si>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</si>
  <si>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</si>
  <si>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</si>
  <si>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</si>
  <si>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</si>
  <si>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</si>
  <si>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</si>
  <si>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</si>
  <si>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</si>
  <si>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</si>
  <si>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</si>
  <si>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</si>
  <si>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</si>
  <si>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</si>
  <si>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</si>
  <si>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</si>
  <si>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</si>
  <si>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</si>
  <si>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</si>
  <si>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</si>
  <si>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</si>
  <si>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</si>
  <si>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</si>
  <si>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</si>
  <si>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</si>
  <si>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</si>
  <si>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</si>
  <si>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</si>
  <si>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</si>
  <si>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</si>
  <si>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</si>
  <si>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</si>
  <si>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</si>
  <si>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</si>
  <si>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</si>
  <si>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</si>
  <si>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</si>
  <si>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</si>
  <si>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</si>
  <si>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</si>
  <si>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</si>
  <si>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</si>
  <si>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</si>
  <si>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</si>
  <si>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</si>
  <si>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</si>
  <si>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</si>
  <si>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</si>
  <si>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</si>
  <si>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</si>
  <si>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</si>
  <si>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</si>
  <si>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</si>
  <si>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</si>
  <si>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</si>
  <si>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</si>
  <si>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</si>
  <si>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</si>
  <si>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</si>
  <si>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</si>
  <si>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</si>
  <si>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</si>
  <si>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</si>
  <si>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</si>
  <si>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</si>
  <si>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</si>
  <si>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</si>
  <si>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</si>
  <si>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</si>
  <si>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</si>
  <si>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</si>
  <si>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</si>
  <si>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</si>
  <si>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</si>
  <si>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</si>
  <si>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</si>
  <si>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</si>
  <si>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</si>
  <si>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</si>
  <si>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</si>
  <si>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</si>
  <si>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</si>
  <si>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</si>
  <si>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</si>
  <si>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</si>
  <si>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</si>
  <si>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</si>
  <si>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</si>
  <si>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</si>
  <si>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</si>
  <si>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</si>
  <si>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</si>
  <si>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</si>
  <si>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</si>
  <si>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</si>
  <si>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</si>
  <si>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</si>
  <si>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</si>
  <si>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</si>
  <si>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</si>
  <si>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</si>
  <si>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</si>
  <si>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</si>
  <si>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</si>
  <si>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</si>
  <si>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</si>
  <si>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</si>
  <si>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</si>
  <si>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</si>
  <si>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</si>
  <si>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</si>
  <si>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</si>
  <si>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</si>
  <si>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</si>
  <si>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</si>
  <si>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</si>
  <si>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</si>
  <si>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</si>
  <si>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</si>
  <si>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</si>
  <si>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</si>
  <si>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</si>
  <si>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</si>
  <si>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</si>
  <si>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</si>
  <si>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</si>
  <si>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</si>
  <si>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</si>
  <si>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</si>
  <si>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</si>
  <si>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</si>
  <si>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</si>
  <si>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</si>
  <si>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</si>
  <si>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</si>
  <si>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</si>
  <si>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</si>
  <si>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</si>
  <si>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</si>
  <si>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</si>
  <si>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</si>
  <si>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</si>
  <si>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</si>
  <si>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</si>
  <si>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</si>
  <si>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</si>
  <si>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</si>
  <si>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</si>
  <si>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</si>
  <si>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</si>
  <si>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</si>
  <si>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</si>
  <si>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</si>
  <si>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</si>
  <si>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</si>
  <si>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</si>
  <si>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</si>
  <si>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</si>
  <si>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</si>
  <si>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</si>
  <si>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</si>
  <si>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</si>
  <si>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</si>
  <si>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</si>
  <si>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</si>
  <si>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</si>
  <si>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</si>
  <si>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</si>
  <si>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</si>
  <si>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</si>
  <si>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</si>
  <si>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</si>
  <si>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</si>
  <si>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</si>
  <si>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</si>
  <si>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</si>
  <si>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</si>
  <si>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</si>
  <si>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</si>
  <si>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</si>
  <si>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</si>
  <si>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</si>
  <si>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</si>
  <si>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</si>
  <si>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</si>
  <si>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</si>
  <si>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</si>
  <si>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</si>
  <si>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</si>
  <si>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</si>
  <si>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</si>
  <si>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</si>
  <si>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</si>
  <si>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</si>
  <si>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</si>
  <si>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</si>
  <si>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</si>
  <si>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</si>
  <si>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</si>
  <si>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</si>
  <si>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</si>
  <si>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</si>
  <si>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</si>
  <si>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</si>
  <si>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</si>
  <si>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</si>
  <si>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</si>
  <si>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</si>
  <si>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</si>
  <si>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</si>
  <si>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</si>
  <si>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</si>
  <si>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</si>
  <si>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</si>
  <si>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</si>
  <si>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</si>
  <si>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</si>
  <si>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</si>
  <si>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</si>
  <si>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</si>
  <si>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</si>
  <si>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</si>
  <si>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</si>
  <si>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</si>
  <si>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</si>
  <si>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</si>
  <si>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</si>
  <si>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</si>
  <si>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</si>
  <si>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</si>
  <si>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</si>
  <si>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</si>
  <si>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</si>
  <si>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</si>
  <si>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</si>
  <si>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</si>
  <si>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</si>
  <si>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</si>
  <si>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</si>
  <si>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</si>
  <si>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</si>
  <si>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</si>
  <si>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</si>
  <si>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</si>
  <si>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</si>
  <si>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</si>
  <si>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</si>
  <si>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</si>
  <si>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</si>
  <si>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</si>
  <si>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</si>
  <si>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</si>
  <si>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</si>
  <si>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</si>
  <si>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</si>
  <si>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</si>
  <si>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</si>
  <si>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</si>
  <si>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</si>
  <si>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</si>
  <si>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</si>
  <si>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</si>
  <si>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</si>
  <si>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</si>
  <si>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</si>
  <si>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</si>
  <si>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</si>
  <si>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</si>
  <si>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</si>
  <si>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</si>
  <si>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</si>
  <si>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</si>
  <si>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</si>
  <si>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</si>
  <si>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</si>
  <si>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</si>
  <si>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</si>
  <si>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</si>
  <si>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</si>
  <si>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</si>
  <si>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</si>
  <si>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</si>
  <si>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</si>
  <si>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</si>
  <si>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</si>
  <si>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</si>
  <si>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</si>
  <si>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</si>
  <si>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</si>
  <si>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</si>
  <si>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</si>
  <si>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</si>
  <si>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</si>
  <si>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</si>
  <si>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</si>
  <si>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</si>
  <si>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</si>
  <si>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</si>
  <si>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</si>
  <si>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</si>
  <si>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</si>
  <si>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</si>
  <si>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</si>
  <si>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</si>
  <si>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</si>
  <si>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</si>
  <si>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</si>
  <si>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</si>
  <si>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</si>
  <si>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</si>
  <si>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</si>
  <si>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</si>
  <si>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</si>
  <si>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</si>
  <si>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</si>
  <si>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</si>
  <si>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</si>
  <si>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</si>
  <si>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</si>
  <si>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</si>
  <si>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</si>
  <si>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</si>
  <si>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</si>
  <si>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</si>
  <si>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</si>
  <si>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</si>
  <si>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</si>
  <si>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</si>
  <si>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</si>
  <si>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</si>
  <si>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</si>
  <si>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</si>
  <si>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</si>
  <si>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</si>
  <si>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</si>
  <si>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</si>
  <si>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</si>
  <si>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</si>
  <si>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</si>
  <si>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</si>
  <si>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</si>
  <si>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</si>
  <si>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</si>
  <si>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</si>
  <si>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</si>
  <si>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</si>
  <si>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</si>
  <si>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</si>
  <si>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</si>
  <si>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</si>
  <si>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</si>
  <si>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</si>
  <si>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</si>
  <si>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</si>
  <si>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</si>
  <si>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</si>
  <si>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</si>
  <si>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</si>
  <si>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</si>
  <si>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</si>
  <si>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</si>
  <si>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</si>
  <si>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</si>
  <si>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</si>
  <si>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</si>
  <si>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</si>
  <si>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</si>
  <si>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</si>
  <si>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</si>
  <si>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</si>
  <si>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</si>
  <si>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</si>
  <si>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</si>
  <si>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</si>
  <si>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</si>
  <si>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</si>
  <si>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</si>
  <si>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</si>
  <si>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</si>
  <si>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</si>
  <si>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</si>
  <si>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</si>
  <si>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</si>
  <si>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</si>
  <si>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</si>
  <si>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</si>
  <si>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</si>
  <si>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</si>
  <si>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</si>
  <si>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</si>
  <si>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</si>
  <si>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</si>
  <si>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</si>
  <si>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</si>
  <si>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</si>
  <si>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</si>
  <si>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</si>
  <si>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</si>
  <si>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</si>
  <si>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</si>
  <si>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</si>
  <si>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</si>
  <si>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</si>
  <si>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</si>
  <si>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</si>
  <si>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</si>
  <si>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</si>
  <si>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</si>
  <si>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</si>
  <si>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</si>
  <si>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</si>
  <si>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</si>
  <si>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</si>
  <si>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</si>
  <si>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</si>
  <si>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</si>
  <si>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</si>
  <si>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</si>
  <si>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</si>
  <si>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</si>
  <si>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</si>
  <si>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</si>
  <si>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</si>
  <si>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</si>
  <si>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</si>
  <si>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</si>
  <si>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</si>
  <si>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</si>
  <si>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</si>
  <si>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</si>
  <si>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</si>
  <si>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</si>
  <si>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</si>
  <si>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</si>
  <si>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</si>
  <si>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</si>
  <si>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</si>
  <si>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</si>
  <si>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</si>
  <si>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</si>
  <si>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</si>
  <si>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</si>
  <si>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</si>
  <si>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</si>
  <si>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</si>
  <si>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</si>
  <si>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</si>
  <si>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</si>
  <si>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</si>
  <si>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</si>
  <si>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</si>
  <si>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</si>
  <si>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</si>
  <si>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</si>
  <si>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</si>
  <si>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</si>
  <si>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</si>
  <si>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</si>
  <si>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</si>
  <si>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</si>
  <si>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</si>
  <si>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</si>
  <si>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</si>
  <si>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</si>
  <si>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</si>
  <si>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</si>
  <si>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</si>
  <si>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</si>
  <si>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</si>
  <si>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</si>
  <si>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</si>
  <si>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</si>
  <si>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</si>
  <si>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</si>
  <si>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</si>
  <si>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</si>
  <si>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</si>
  <si>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</si>
  <si>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</si>
  <si>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</si>
  <si>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</si>
  <si>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</si>
  <si>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</si>
  <si>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</si>
  <si>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</si>
  <si>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</si>
  <si>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</si>
  <si>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</si>
  <si>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</si>
  <si>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</si>
  <si>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</si>
  <si>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</si>
  <si>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</si>
  <si>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</si>
  <si>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</si>
  <si>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</si>
  <si>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</si>
  <si>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</si>
  <si>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</si>
  <si>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</si>
  <si>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</si>
  <si>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</si>
  <si>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</si>
  <si>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</si>
  <si>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</si>
  <si>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</si>
  <si>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</si>
  <si>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</si>
  <si>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</si>
  <si>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</si>
  <si>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</si>
  <si>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</si>
  <si>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</si>
  <si>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</si>
  <si>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</si>
  <si>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</si>
  <si>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</si>
  <si>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</si>
  <si>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</si>
  <si>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</si>
  <si>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</si>
  <si>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</si>
  <si>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</si>
  <si>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</si>
  <si>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</si>
  <si>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</si>
  <si>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</si>
  <si>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</si>
  <si>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</si>
  <si>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</si>
  <si>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</si>
  <si>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</si>
  <si>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</si>
  <si>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</si>
  <si>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</si>
  <si>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</si>
  <si>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</si>
  <si>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</si>
  <si>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</si>
  <si>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</si>
  <si>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</si>
  <si>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</si>
  <si>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</si>
  <si>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</si>
  <si>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</si>
  <si>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</si>
  <si>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</si>
  <si>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</si>
  <si>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</si>
  <si>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</si>
  <si>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</si>
  <si>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</si>
  <si>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</si>
  <si>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</si>
  <si>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</si>
  <si>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</si>
  <si>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</si>
  <si>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</si>
  <si>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</si>
  <si>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</si>
  <si>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</si>
  <si>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</si>
  <si>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</si>
  <si>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</si>
  <si>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</si>
  <si>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</si>
  <si>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</si>
  <si>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</si>
  <si>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</si>
  <si>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</si>
  <si>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</si>
  <si>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</si>
  <si>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</si>
  <si>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</si>
  <si>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</si>
  <si>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</si>
  <si>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</si>
  <si>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</si>
  <si>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</si>
  <si>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</si>
  <si>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</si>
  <si>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</si>
  <si>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</si>
  <si>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</si>
  <si>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</si>
  <si>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</si>
  <si>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</si>
  <si>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</si>
  <si>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</si>
  <si>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</si>
  <si>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</si>
  <si>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</si>
  <si>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</si>
  <si>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</si>
  <si>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</si>
  <si>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</si>
  <si>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</si>
  <si>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</si>
  <si>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</si>
  <si>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</si>
  <si>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</si>
  <si>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</si>
  <si>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</si>
  <si>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</si>
  <si>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</si>
  <si>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</si>
  <si>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</si>
  <si>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</si>
  <si>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</si>
  <si>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</si>
  <si>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</si>
  <si>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</si>
  <si>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</si>
  <si>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</si>
  <si>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</si>
  <si>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</si>
  <si>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</si>
  <si>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</si>
  <si>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</si>
  <si>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</si>
  <si>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</si>
  <si>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</si>
  <si>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</si>
  <si>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</si>
  <si>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</si>
  <si>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</si>
  <si>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</si>
  <si>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</si>
  <si>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</si>
  <si>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</si>
  <si>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</si>
  <si>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</si>
  <si>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</si>
  <si>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</si>
  <si>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</si>
  <si>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</si>
  <si>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</si>
  <si>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</si>
  <si>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</si>
  <si>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</si>
  <si>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</si>
  <si>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</si>
  <si>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</si>
  <si>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</si>
  <si>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</si>
  <si>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</si>
  <si>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</si>
  <si>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</si>
  <si>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</si>
  <si>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</si>
  <si>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</si>
  <si>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</si>
  <si>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</si>
  <si>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</si>
  <si>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</si>
  <si>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</si>
  <si>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</si>
  <si>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</si>
  <si>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</si>
  <si>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</si>
  <si>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</si>
  <si>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</si>
  <si>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</si>
  <si>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</si>
  <si>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</si>
  <si>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</si>
  <si>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</si>
  <si>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</si>
  <si>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</si>
  <si>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</si>
  <si>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</si>
  <si>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</si>
  <si>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</si>
  <si>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</si>
  <si>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</si>
  <si>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</si>
  <si>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</si>
  <si>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</si>
  <si>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</si>
  <si>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</si>
  <si>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</si>
  <si>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</si>
  <si>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</si>
  <si>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</si>
  <si>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</si>
  <si>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</si>
  <si>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</si>
  <si>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</si>
  <si>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</si>
  <si>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</si>
  <si>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</si>
  <si>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</si>
  <si>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</si>
  <si>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</si>
  <si>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</si>
  <si>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</si>
  <si>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</si>
  <si>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</si>
  <si>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</si>
  <si>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</si>
  <si>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</si>
  <si>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</si>
  <si>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</si>
  <si>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</si>
  <si>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</si>
  <si>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</si>
  <si>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</si>
  <si>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</si>
  <si>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</si>
  <si>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</si>
  <si>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</si>
  <si>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</si>
  <si>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</si>
  <si>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</si>
  <si>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</si>
  <si>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</si>
  <si>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</si>
  <si>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</si>
  <si>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</si>
  <si>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</si>
  <si>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</si>
  <si>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</si>
  <si>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</si>
  <si>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</si>
  <si>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</si>
  <si>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</si>
  <si>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</si>
  <si>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</si>
  <si>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</si>
  <si>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</si>
  <si>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</si>
  <si>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</si>
  <si>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</si>
  <si>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</si>
  <si>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</si>
  <si>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</si>
  <si>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</si>
  <si>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</si>
  <si>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</si>
  <si>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</si>
  <si>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</si>
  <si>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</si>
  <si>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</si>
  <si>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</si>
  <si>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</si>
  <si>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</si>
  <si>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</si>
  <si>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</si>
  <si>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</si>
  <si>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</si>
  <si>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</si>
  <si>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</si>
  <si>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</si>
  <si>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</si>
  <si>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</si>
  <si>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</si>
  <si>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</si>
  <si>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</si>
  <si>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</si>
  <si>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</si>
  <si>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</si>
  <si>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</si>
  <si>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</si>
  <si>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</si>
  <si>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</si>
  <si>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</si>
  <si>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</si>
  <si>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</si>
  <si>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</si>
  <si>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</si>
  <si>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</si>
  <si>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</si>
  <si>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</si>
  <si>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</si>
  <si>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</si>
  <si>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</si>
  <si>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</si>
  <si>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</si>
  <si>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</si>
  <si>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</si>
  <si>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</si>
  <si>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</si>
  <si>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</si>
  <si>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</si>
  <si>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</si>
  <si>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</si>
  <si>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</si>
  <si>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</si>
  <si>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</si>
  <si>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</si>
  <si>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</si>
  <si>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</si>
  <si>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</si>
  <si>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</si>
  <si>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</si>
  <si>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</si>
  <si>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</si>
  <si>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</si>
  <si>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</si>
  <si>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</si>
  <si>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</si>
  <si>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</si>
  <si>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</si>
  <si>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</si>
  <si>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</si>
  <si>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</si>
  <si>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</si>
  <si>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</si>
  <si>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</si>
  <si>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</si>
  <si>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</si>
  <si>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</si>
  <si>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</si>
  <si>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</si>
  <si>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</si>
  <si>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</si>
  <si>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</si>
  <si>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</si>
  <si>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</si>
  <si>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</si>
  <si>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</si>
  <si>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</si>
  <si>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</si>
  <si>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</si>
  <si>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</si>
  <si>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</si>
  <si>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</si>
  <si>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</si>
  <si>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</si>
  <si>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</si>
  <si>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</si>
  <si>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</si>
  <si>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</si>
  <si>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</si>
  <si>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</si>
  <si>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</si>
  <si>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</si>
  <si>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</si>
  <si>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</si>
  <si>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</si>
  <si>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</si>
  <si>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</si>
  <si>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</si>
  <si>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</si>
  <si>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</si>
  <si>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</si>
  <si>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</si>
  <si>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</si>
  <si>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</si>
  <si>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</si>
  <si>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</si>
  <si>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</si>
  <si>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</si>
  <si>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</si>
  <si>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</si>
  <si>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</si>
  <si>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</si>
  <si>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</si>
  <si>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</si>
  <si>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</si>
  <si>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</si>
  <si>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</si>
  <si>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</si>
  <si>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</si>
  <si>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</si>
  <si>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</si>
  <si>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</si>
  <si>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</si>
  <si>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</si>
  <si>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</si>
  <si>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</si>
  <si>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</si>
  <si>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</si>
  <si>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</si>
  <si>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</si>
  <si>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</si>
  <si>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</si>
  <si>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</si>
  <si>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</si>
  <si>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</si>
  <si>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</si>
  <si>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</si>
  <si>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</si>
  <si>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</si>
  <si>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</si>
  <si>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</si>
  <si>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</si>
  <si>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</si>
  <si>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</si>
  <si>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</si>
  <si>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</si>
  <si>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</si>
  <si>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</si>
  <si>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</si>
  <si>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</si>
  <si>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</si>
  <si>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</si>
  <si>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</si>
  <si>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</si>
  <si>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</si>
  <si>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</si>
  <si>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</si>
  <si>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</si>
  <si>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</si>
  <si>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</si>
  <si>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</si>
  <si>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</si>
  <si>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</si>
  <si>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</si>
  <si>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</si>
  <si>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</si>
  <si>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</si>
  <si>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</si>
  <si>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</si>
  <si>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</si>
  <si>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</si>
  <si>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</si>
  <si>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</si>
  <si>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</si>
  <si>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</si>
  <si>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</si>
  <si>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</si>
  <si>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</si>
  <si>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</si>
  <si>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</si>
  <si>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</si>
  <si>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</si>
  <si>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</si>
  <si>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</si>
  <si>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</si>
  <si>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</si>
  <si>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</si>
  <si>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</si>
  <si>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</si>
  <si>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</si>
  <si>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</si>
  <si>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</si>
  <si>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</si>
  <si>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</si>
  <si>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</si>
  <si>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</si>
  <si>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</si>
  <si>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</si>
  <si>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</si>
  <si>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</si>
  <si>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</si>
  <si>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</si>
  <si>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</si>
  <si>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</si>
  <si>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</si>
  <si>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</si>
  <si>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</si>
  <si>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</si>
  <si>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</si>
  <si>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</si>
  <si>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</si>
  <si>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</si>
  <si>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</si>
  <si>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</si>
  <si>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</si>
  <si>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</si>
  <si>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</si>
  <si>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</si>
  <si>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</si>
  <si>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</si>
  <si>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</si>
  <si>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</si>
  <si>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</si>
  <si>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</si>
  <si>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</si>
  <si>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</si>
  <si>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</si>
  <si>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</si>
  <si>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</si>
  <si>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</si>
  <si>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</si>
  <si>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</si>
  <si>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</si>
  <si>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</si>
  <si>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</si>
  <si>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</si>
  <si>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</si>
  <si>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</si>
  <si>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</si>
  <si>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</si>
  <si>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</si>
  <si>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</si>
  <si>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</si>
  <si>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</si>
  <si>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</si>
  <si>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</si>
  <si>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</si>
  <si>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</si>
  <si>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</si>
  <si>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</si>
  <si>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</si>
  <si>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</si>
  <si>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</si>
  <si>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</si>
  <si>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</si>
  <si>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</si>
  <si>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</si>
  <si>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</si>
  <si>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</si>
  <si>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</si>
  <si>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</si>
  <si>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</si>
  <si>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</si>
  <si>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</si>
  <si>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</si>
  <si>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</si>
  <si>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</si>
  <si>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</si>
  <si>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</si>
  <si>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</si>
  <si>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</si>
  <si>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</si>
  <si>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</si>
  <si>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</si>
  <si>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</si>
  <si>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</si>
  <si>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</si>
  <si>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</si>
  <si>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</si>
  <si>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</si>
  <si>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</si>
  <si>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</si>
  <si>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</si>
  <si>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</si>
  <si>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</si>
  <si>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</si>
  <si>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</si>
  <si>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</si>
  <si>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</si>
  <si>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</si>
  <si>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</si>
  <si>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</si>
  <si>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</si>
  <si>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</si>
  <si>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</si>
  <si>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</si>
  <si>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</si>
  <si>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</si>
  <si>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</si>
  <si>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</si>
  <si>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</si>
  <si>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</si>
  <si>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</si>
  <si>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</si>
  <si>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</si>
  <si>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</si>
  <si>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</si>
  <si>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</si>
  <si>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</si>
  <si>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</si>
  <si>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</si>
  <si>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</si>
  <si>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</si>
  <si>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</si>
  <si>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</si>
  <si>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</si>
  <si>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</si>
  <si>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</si>
  <si>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</si>
  <si>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</si>
  <si>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</si>
  <si>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</si>
  <si>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</si>
  <si>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</si>
  <si>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</si>
  <si>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</si>
  <si>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</si>
  <si>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</si>
  <si>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</si>
  <si>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</si>
  <si>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</si>
  <si>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</si>
  <si>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</si>
  <si>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</si>
  <si>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</si>
  <si>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</si>
  <si>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</si>
  <si>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</si>
  <si>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</si>
  <si>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</si>
  <si>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</si>
  <si>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</si>
  <si>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</si>
  <si>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</si>
  <si>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</si>
  <si>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</si>
  <si>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</si>
  <si>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</si>
  <si>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</si>
  <si>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</si>
  <si>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</si>
  <si>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</si>
  <si>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</si>
  <si>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</si>
  <si>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</si>
  <si>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</si>
  <si>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</si>
  <si>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</si>
  <si>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</si>
  <si>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</si>
  <si>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</si>
  <si>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</si>
  <si>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</si>
  <si>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</si>
  <si>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</si>
  <si>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</si>
  <si>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</si>
  <si>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</si>
  <si>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</si>
  <si>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</si>
  <si>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</si>
  <si>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</si>
  <si>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</si>
  <si>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</si>
  <si>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</si>
  <si>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</si>
  <si>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</si>
  <si>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</si>
  <si>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</si>
  <si>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</si>
  <si>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</si>
  <si>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</si>
  <si>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</si>
  <si>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</si>
  <si>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</si>
  <si>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</si>
  <si>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</si>
  <si>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</si>
  <si>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</si>
  <si>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</si>
  <si>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</si>
  <si>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</si>
  <si>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</si>
  <si>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</si>
  <si>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</si>
  <si>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</si>
  <si>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</si>
  <si>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</si>
  <si>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</si>
  <si>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</si>
  <si>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</si>
  <si>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</si>
  <si>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</si>
  <si>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</si>
  <si>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</si>
  <si>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</si>
  <si>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</si>
  <si>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</si>
  <si>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</si>
  <si>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</si>
  <si>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</si>
  <si>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</si>
  <si>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</si>
  <si>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</si>
  <si>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</si>
  <si>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</si>
  <si>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</si>
  <si>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</si>
  <si>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</si>
  <si>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</si>
  <si>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</si>
  <si>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</si>
  <si>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</si>
  <si>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</si>
  <si>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</si>
  <si>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</si>
  <si>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</si>
  <si>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</si>
  <si>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</si>
  <si>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</si>
  <si>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</si>
  <si>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</si>
  <si>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</si>
  <si>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</si>
  <si>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</si>
  <si>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</si>
  <si>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</si>
  <si>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</si>
  <si>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</si>
  <si>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</si>
  <si>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</si>
  <si>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</si>
  <si>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</si>
  <si>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</si>
  <si>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</si>
  <si>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</si>
  <si>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</si>
  <si>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</si>
  <si>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</si>
  <si>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</si>
  <si>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</si>
  <si>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</si>
  <si>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</si>
  <si>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</si>
  <si>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</si>
  <si>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</si>
  <si>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</si>
  <si>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</si>
  <si>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</si>
  <si>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</si>
  <si>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</si>
  <si>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</si>
  <si>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</si>
  <si>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</si>
  <si>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</si>
  <si>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</si>
  <si>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</si>
  <si>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</si>
  <si>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</si>
  <si>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</si>
  <si>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</si>
  <si>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</si>
  <si>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</si>
  <si>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</si>
  <si>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</si>
  <si>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</si>
  <si>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</si>
  <si>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</si>
  <si>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</si>
  <si>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</si>
  <si>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</si>
  <si>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</si>
  <si>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</si>
  <si>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</si>
  <si>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</si>
  <si>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</si>
  <si>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</si>
  <si>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</si>
  <si>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</si>
  <si>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</si>
  <si>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</si>
  <si>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</si>
  <si>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</si>
  <si>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</si>
  <si>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</si>
  <si>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</si>
  <si>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</si>
  <si>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</si>
  <si>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</si>
  <si>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</si>
  <si>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</si>
  <si>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</si>
  <si>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</si>
  <si>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</si>
  <si>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</si>
  <si>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</si>
  <si>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</si>
  <si>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</si>
  <si>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</si>
  <si>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</si>
  <si>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</si>
  <si>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</si>
  <si>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</si>
  <si>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</si>
  <si>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</si>
  <si>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</si>
  <si>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</si>
  <si>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</si>
  <si>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</si>
  <si>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</si>
  <si>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</si>
  <si>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</si>
  <si>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</si>
  <si>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</si>
  <si>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</si>
  <si>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</si>
  <si>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</si>
  <si>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</si>
  <si>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</si>
  <si>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</si>
  <si>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</si>
  <si>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</si>
  <si>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</si>
  <si>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</si>
  <si>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</si>
  <si>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</si>
  <si>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</si>
  <si>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</si>
  <si>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</si>
  <si>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</si>
  <si>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</si>
  <si>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</si>
  <si>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</si>
  <si>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</si>
  <si>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</si>
  <si>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</si>
  <si>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</si>
  <si>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</si>
  <si>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</si>
  <si>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</si>
  <si>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</si>
  <si>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</si>
  <si>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</si>
  <si>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</si>
  <si>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</si>
  <si>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</si>
  <si>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</si>
  <si>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</si>
  <si>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</si>
  <si>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</si>
  <si>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</si>
  <si>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</si>
  <si>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</si>
  <si>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</si>
  <si>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</si>
  <si>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</si>
  <si>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</si>
  <si>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</si>
  <si>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</si>
  <si>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</si>
  <si>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</si>
  <si>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</si>
  <si>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</si>
  <si>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</si>
  <si>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</si>
  <si>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</si>
  <si>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</si>
  <si>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</si>
  <si>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</si>
  <si>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</si>
  <si>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</si>
  <si>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</si>
  <si>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</si>
  <si>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</si>
  <si>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</si>
  <si>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</si>
  <si>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</si>
  <si>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</si>
  <si>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</si>
  <si>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</si>
  <si>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</si>
  <si>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</si>
  <si>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</si>
  <si>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</si>
  <si>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</si>
  <si>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</si>
  <si>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</si>
  <si>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</si>
  <si>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</si>
  <si>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</si>
  <si>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</si>
  <si>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</si>
  <si>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</si>
  <si>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</si>
  <si>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</si>
  <si>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</si>
  <si>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</si>
  <si>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</si>
  <si>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</si>
  <si>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</si>
  <si>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</si>
  <si>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</si>
  <si>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</si>
  <si>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</si>
  <si>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</si>
  <si>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</si>
  <si>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</si>
  <si>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</si>
  <si>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</si>
  <si>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</si>
  <si>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</si>
  <si>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</si>
  <si>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</si>
  <si>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</si>
  <si>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</si>
  <si>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</si>
  <si>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</si>
  <si>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</si>
  <si>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</si>
  <si>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</si>
  <si>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</si>
  <si>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</si>
  <si>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</si>
  <si>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</si>
  <si>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</si>
  <si>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</si>
  <si>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</si>
  <si>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</si>
  <si>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</si>
  <si>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</si>
  <si>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</si>
  <si>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</si>
  <si>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</si>
  <si>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</si>
  <si>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</si>
  <si>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</si>
  <si>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</si>
  <si>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</si>
  <si>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</si>
  <si>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</si>
  <si>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</si>
  <si>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</si>
  <si>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</si>
  <si>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</si>
  <si>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</si>
  <si>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</si>
  <si>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</si>
  <si>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</si>
  <si>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</si>
  <si>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</si>
  <si>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</si>
  <si>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</si>
  <si>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</si>
  <si>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</si>
  <si>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</si>
  <si>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</si>
  <si>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</si>
  <si>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</si>
  <si>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</si>
  <si>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</si>
  <si>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</si>
  <si>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</si>
  <si>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</si>
  <si>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</si>
  <si>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</si>
  <si>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</si>
  <si>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</si>
  <si>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</si>
  <si>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</si>
  <si>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</si>
  <si>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</si>
  <si>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</si>
  <si>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</si>
  <si>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</si>
  <si>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</si>
  <si>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</si>
  <si>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</si>
  <si>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</si>
  <si>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</si>
  <si>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</si>
  <si>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</si>
  <si>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</si>
  <si>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</si>
  <si>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</si>
  <si>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</si>
  <si>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</si>
  <si>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</si>
  <si>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</si>
  <si>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</si>
  <si>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</si>
  <si>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</si>
  <si>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</si>
  <si>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</si>
  <si>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</si>
  <si>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</si>
  <si>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</si>
  <si>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</si>
  <si>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</si>
  <si>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</si>
  <si>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</si>
  <si>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</si>
  <si>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</si>
  <si>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</si>
  <si>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</si>
  <si>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</si>
  <si>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</si>
  <si>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</si>
  <si>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</si>
  <si>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</si>
  <si>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</si>
  <si>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</si>
  <si>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</si>
  <si>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</si>
  <si>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</si>
  <si>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</si>
  <si>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</si>
  <si>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</si>
  <si>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</si>
  <si>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</si>
  <si>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</si>
  <si>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</si>
  <si>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</si>
  <si>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</si>
  <si>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</si>
  <si>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</si>
  <si>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</si>
  <si>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</si>
  <si>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</si>
  <si>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</si>
  <si>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</si>
  <si>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</si>
  <si>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</si>
  <si>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</si>
  <si>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</si>
  <si>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</si>
  <si>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</si>
  <si>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</si>
  <si>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</si>
  <si>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</si>
  <si>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</si>
  <si>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</si>
  <si>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</si>
  <si>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</si>
  <si>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</si>
  <si>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</si>
  <si>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</si>
  <si>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</si>
  <si>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</si>
  <si>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</si>
  <si>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</si>
  <si>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</si>
  <si>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</si>
  <si>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</si>
  <si>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</si>
  <si>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</si>
  <si>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</si>
  <si>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</si>
  <si>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</si>
  <si>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</si>
  <si>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</si>
  <si>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</si>
  <si>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</si>
  <si>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</si>
  <si>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</si>
  <si>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</si>
  <si>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</si>
  <si>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</si>
  <si>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</si>
  <si>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</si>
  <si>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</si>
  <si>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</si>
  <si>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</si>
  <si>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</si>
  <si>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</si>
  <si>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</si>
  <si>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</si>
  <si>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</si>
  <si>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</si>
  <si>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</si>
  <si>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</si>
  <si>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</si>
  <si>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</si>
  <si>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</si>
  <si>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</si>
  <si>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</si>
  <si>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</si>
  <si>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</si>
  <si>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</si>
  <si>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</si>
  <si>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</si>
  <si>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</si>
  <si>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</si>
  <si>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</si>
  <si>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</si>
  <si>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</si>
  <si>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</si>
  <si>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</si>
  <si>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</si>
  <si>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</si>
  <si>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</si>
  <si>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</si>
  <si>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</si>
  <si>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</si>
  <si>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</si>
  <si>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</si>
  <si>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</si>
  <si>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</si>
  <si>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</si>
  <si>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</si>
  <si>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</si>
  <si>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</si>
  <si>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</si>
  <si>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</si>
  <si>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</si>
  <si>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</si>
  <si>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</si>
  <si>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</si>
  <si>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</si>
  <si>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</si>
  <si>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</si>
  <si>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</si>
  <si>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</si>
  <si>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</si>
  <si>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</si>
  <si>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</si>
  <si>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</si>
  <si>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</si>
  <si>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</si>
  <si>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</si>
  <si>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</si>
  <si>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</si>
  <si>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</si>
  <si>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</si>
  <si>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</si>
  <si>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</si>
  <si>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</si>
  <si>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</si>
  <si>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</si>
  <si>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</si>
  <si>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</si>
  <si>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</si>
  <si>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</si>
  <si>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</si>
  <si>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</si>
  <si>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</si>
  <si>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</si>
  <si>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</si>
  <si>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</si>
  <si>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</si>
  <si>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</si>
  <si>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</si>
  <si>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</si>
  <si>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</si>
  <si>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</si>
  <si>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</si>
  <si>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</si>
  <si>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</si>
  <si>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</si>
  <si>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</si>
  <si>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</si>
  <si>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</si>
  <si>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</si>
  <si>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</si>
  <si>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</si>
  <si>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</si>
  <si>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</si>
  <si>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</si>
  <si>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</si>
  <si>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</si>
  <si>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</si>
  <si>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</si>
  <si>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</si>
  <si>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</si>
  <si>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</si>
  <si>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</si>
  <si>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</si>
  <si>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</si>
  <si>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</si>
  <si>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</si>
  <si>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</si>
  <si>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</si>
  <si>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</si>
  <si>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</si>
  <si>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</si>
  <si>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</si>
  <si>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</si>
  <si>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</si>
  <si>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</si>
  <si>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</si>
  <si>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</si>
  <si>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</si>
  <si>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</si>
  <si>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</si>
  <si>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</si>
  <si>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</si>
  <si>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</si>
  <si>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</si>
  <si>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</si>
  <si>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</si>
  <si>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</si>
  <si>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</si>
  <si>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</si>
  <si>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</si>
  <si>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</si>
  <si>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</si>
  <si>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</si>
  <si>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</si>
  <si>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</si>
  <si>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</si>
  <si>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</si>
  <si>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</si>
  <si>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</si>
  <si>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</si>
  <si>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</si>
  <si>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</si>
  <si>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</si>
  <si>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</si>
  <si>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</si>
  <si>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</si>
  <si>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</si>
  <si>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</si>
  <si>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</si>
  <si>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</si>
  <si>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</si>
  <si>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</si>
  <si>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</si>
  <si>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</si>
  <si>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</si>
  <si>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</si>
  <si>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</si>
  <si>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</si>
  <si>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</si>
  <si>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</si>
  <si>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</si>
  <si>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</si>
  <si>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</si>
  <si>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</si>
  <si>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</si>
  <si>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</si>
  <si>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</si>
  <si>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</si>
  <si>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</si>
  <si>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</si>
  <si>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</si>
  <si>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</si>
  <si>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</si>
  <si>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</si>
  <si>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</si>
  <si>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</si>
  <si>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</si>
  <si>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</si>
  <si>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</si>
  <si>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</si>
  <si>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</si>
  <si>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</si>
  <si>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</si>
  <si>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</si>
  <si>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</si>
  <si>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</si>
  <si>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</si>
  <si>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</si>
  <si>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</si>
  <si>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</si>
  <si>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</si>
  <si>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</si>
  <si>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</si>
  <si>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</si>
  <si>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</si>
  <si>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</si>
  <si>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</si>
  <si>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</si>
  <si>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</si>
  <si>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</si>
  <si>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</si>
  <si>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</si>
  <si>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</si>
  <si>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</si>
  <si>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</si>
  <si>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</si>
  <si>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</si>
  <si>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</si>
  <si>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</si>
  <si>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</si>
  <si>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</si>
  <si>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</si>
  <si>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</si>
  <si>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</si>
  <si>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</si>
  <si>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</si>
  <si>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</si>
  <si>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</si>
  <si>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</si>
  <si>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</si>
  <si>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</si>
  <si>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</si>
  <si>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</si>
  <si>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</si>
  <si>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</si>
  <si>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</si>
  <si>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</si>
  <si>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</si>
  <si>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</si>
  <si>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</si>
  <si>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</si>
  <si>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</si>
  <si>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</si>
  <si>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</si>
  <si>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</si>
  <si>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</si>
  <si>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</si>
  <si>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</si>
  <si>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</si>
  <si>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</si>
  <si>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</si>
  <si>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</si>
  <si>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</si>
  <si>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</si>
  <si>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</si>
  <si>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</si>
  <si>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</si>
  <si>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</si>
  <si>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</si>
  <si>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</si>
  <si>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</si>
  <si>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</si>
  <si>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</si>
  <si>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</si>
  <si>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</si>
  <si>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</si>
  <si>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</si>
  <si>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</si>
  <si>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</si>
  <si>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</si>
  <si>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</si>
  <si>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</si>
  <si>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</si>
  <si>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</si>
  <si>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</si>
  <si>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</si>
  <si>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</si>
  <si>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</si>
  <si>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</si>
  <si>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</si>
  <si>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</si>
  <si>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</si>
  <si>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</si>
  <si>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</si>
  <si>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</si>
  <si>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</si>
  <si>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</si>
  <si>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</si>
  <si>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</si>
  <si>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</si>
  <si>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</si>
  <si>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</si>
  <si>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</si>
  <si>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</si>
  <si>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</si>
  <si>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</si>
  <si>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</si>
  <si>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</si>
  <si>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</si>
  <si>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</si>
  <si>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</si>
  <si>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</si>
  <si>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</si>
  <si>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</si>
  <si>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</si>
  <si>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</si>
  <si>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</si>
  <si>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</si>
  <si>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</si>
  <si>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</si>
  <si>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</si>
  <si>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</si>
  <si>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</si>
  <si>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</si>
  <si>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</si>
  <si>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</si>
  <si>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</si>
  <si>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</si>
  <si>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</si>
  <si>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</si>
  <si>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</si>
  <si>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</si>
  <si>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</si>
  <si>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</si>
  <si>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</si>
  <si>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</si>
  <si>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</si>
  <si>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</si>
  <si>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</si>
  <si>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</si>
  <si>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</si>
  <si>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</si>
  <si>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</si>
  <si>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</si>
  <si>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</si>
  <si>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</si>
  <si>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</si>
  <si>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</si>
  <si>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</si>
  <si>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</si>
  <si>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</si>
  <si>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</si>
  <si>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</si>
  <si>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</si>
  <si>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</si>
  <si>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</si>
  <si>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</si>
  <si>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</si>
  <si>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</si>
  <si>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</si>
  <si>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</si>
  <si>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</si>
  <si>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</si>
  <si>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</si>
  <si>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</si>
  <si>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</si>
  <si>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</si>
  <si>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</si>
  <si>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</si>
  <si>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</si>
  <si>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</si>
  <si>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</si>
  <si>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</si>
  <si>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</si>
  <si>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</si>
  <si>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</si>
  <si>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</si>
  <si>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</si>
  <si>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</si>
  <si>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</si>
  <si>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</si>
  <si>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</si>
  <si>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</si>
  <si>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</si>
  <si>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</si>
  <si>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</si>
  <si>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</si>
  <si>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</si>
  <si>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</si>
  <si>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</si>
  <si>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</si>
  <si>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</si>
  <si>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</si>
  <si>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</si>
  <si>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</si>
  <si>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</si>
  <si>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</si>
  <si>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</si>
  <si>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</si>
  <si>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</si>
  <si>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</si>
  <si>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</si>
  <si>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</si>
  <si>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</si>
  <si>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</si>
  <si>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</si>
  <si>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</si>
  <si>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</si>
  <si>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</si>
  <si>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</si>
  <si>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</si>
  <si>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</si>
  <si>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</si>
  <si>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</si>
  <si>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</si>
  <si>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</si>
  <si>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</si>
  <si>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</si>
  <si>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</si>
  <si>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</si>
  <si>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</si>
  <si>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</si>
  <si>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</si>
  <si>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</si>
  <si>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</si>
  <si>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</si>
  <si>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</si>
  <si>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</si>
  <si>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</si>
  <si>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</si>
  <si>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</si>
  <si>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</si>
  <si>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</si>
  <si>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</si>
  <si>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</si>
  <si>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</si>
  <si>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</si>
  <si>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</si>
  <si>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</si>
  <si>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</si>
  <si>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</si>
  <si>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</si>
  <si>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</si>
  <si>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</si>
  <si>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</si>
  <si>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</si>
  <si>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</si>
  <si>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</si>
  <si>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</si>
  <si>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</si>
  <si>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</si>
  <si>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</si>
  <si>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</si>
  <si>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</si>
  <si>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</si>
  <si>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</si>
  <si>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</si>
  <si>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</si>
  <si>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</si>
  <si>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</si>
  <si>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</si>
  <si>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</si>
  <si>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</si>
  <si>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</si>
  <si>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</si>
  <si>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</si>
  <si>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</si>
  <si>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</si>
  <si>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</si>
  <si>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</si>
  <si>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</si>
  <si>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</si>
  <si>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</si>
  <si>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</si>
  <si>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</si>
  <si>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</si>
  <si>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</si>
  <si>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</si>
  <si>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</si>
  <si>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</si>
  <si>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</si>
  <si>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</si>
  <si>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</si>
  <si>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</si>
  <si>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</si>
  <si>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</si>
  <si>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</si>
  <si>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</si>
  <si>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</si>
  <si>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</si>
  <si>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</si>
  <si>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</si>
  <si>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</si>
  <si>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</si>
  <si>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</si>
  <si>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</si>
  <si>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</si>
  <si>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</si>
  <si>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</si>
  <si>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</si>
  <si>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</si>
  <si>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</si>
  <si>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</si>
  <si>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</si>
  <si>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</si>
  <si>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</si>
  <si>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</si>
  <si>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</si>
  <si>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</si>
  <si>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</si>
  <si>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</si>
  <si>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</si>
  <si>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</si>
  <si>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</si>
  <si>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</si>
  <si>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</si>
  <si>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</si>
  <si>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</si>
  <si>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</si>
  <si>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</si>
  <si>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</si>
  <si>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</si>
  <si>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</si>
  <si>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</si>
  <si>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</si>
  <si>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</si>
  <si>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</si>
  <si>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</si>
  <si>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</si>
  <si>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</si>
  <si>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</si>
  <si>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</si>
  <si>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</si>
  <si>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</si>
  <si>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</si>
  <si>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</si>
  <si>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</si>
  <si>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</si>
  <si>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</si>
  <si>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</si>
  <si>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</si>
  <si>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</si>
  <si>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</si>
  <si>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</si>
  <si>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</si>
  <si>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</si>
  <si>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</si>
  <si>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</si>
  <si>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</si>
  <si>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</si>
  <si>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</si>
  <si>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</si>
  <si>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</si>
  <si>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</si>
  <si>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</si>
  <si>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</si>
  <si>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</si>
  <si>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</si>
  <si>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</si>
  <si>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</si>
  <si>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</si>
  <si>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</si>
  <si>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</si>
  <si>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</si>
  <si>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</si>
  <si>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</si>
  <si>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</si>
  <si>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</si>
  <si>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</si>
  <si>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</si>
  <si>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</si>
  <si>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</si>
  <si>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</si>
  <si>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</si>
  <si>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</si>
  <si>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</si>
  <si>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</si>
  <si>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</si>
  <si>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</si>
  <si>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</si>
  <si>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</si>
  <si>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</si>
  <si>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</si>
  <si>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</si>
  <si>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</si>
  <si>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</si>
  <si>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</si>
  <si>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</si>
  <si>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</si>
  <si>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</si>
  <si>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</si>
  <si>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</si>
  <si>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</si>
  <si>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</si>
  <si>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</si>
  <si>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</si>
  <si>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</si>
  <si>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</si>
  <si>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</si>
  <si>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</si>
  <si>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</si>
  <si>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</si>
  <si>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</si>
  <si>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</si>
  <si>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</si>
  <si>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</si>
  <si>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</si>
  <si>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</si>
  <si>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</si>
  <si>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</si>
  <si>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</si>
  <si>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</si>
  <si>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</si>
  <si>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</si>
  <si>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</si>
  <si>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</si>
  <si>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</si>
  <si>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</si>
  <si>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</si>
  <si>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</si>
  <si>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</si>
  <si>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</si>
  <si>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</si>
  <si>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</si>
  <si>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</si>
  <si>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</si>
  <si>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</si>
  <si>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</si>
  <si>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</si>
  <si>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</si>
  <si>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</si>
  <si>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</si>
  <si>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</si>
  <si>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</si>
  <si>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</si>
  <si>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</si>
  <si>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</si>
  <si>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</si>
  <si>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</si>
  <si>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</si>
  <si>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</si>
  <si>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</si>
  <si>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</si>
  <si>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</si>
  <si>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</si>
  <si>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</si>
  <si>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</si>
  <si>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</si>
  <si>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</si>
  <si>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</si>
  <si>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</si>
  <si>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</si>
  <si>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</si>
  <si>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</si>
  <si>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</si>
  <si>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</si>
  <si>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</si>
  <si>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</si>
  <si>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</si>
  <si>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</si>
  <si>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</si>
  <si>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</si>
  <si>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</si>
  <si>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</si>
  <si>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</si>
  <si>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</si>
  <si>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</si>
  <si>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</si>
  <si>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</si>
  <si>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</si>
  <si>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</si>
  <si>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</si>
  <si>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</si>
  <si>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</si>
  <si>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</si>
  <si>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</si>
  <si>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</si>
  <si>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</si>
  <si>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</si>
  <si>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</si>
  <si>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</si>
  <si>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</si>
  <si>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</si>
  <si>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</si>
  <si>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</si>
  <si>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</si>
  <si>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</si>
  <si>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</si>
  <si>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</si>
  <si>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</si>
  <si>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</si>
  <si>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</si>
  <si>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</si>
  <si>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</si>
  <si>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</si>
  <si>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</si>
  <si>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</si>
  <si>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</si>
  <si>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</si>
  <si>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</si>
  <si>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</si>
  <si>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</si>
  <si>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</si>
  <si>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</si>
  <si>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</si>
  <si>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</si>
  <si>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</si>
  <si>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</si>
  <si>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</si>
  <si>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</si>
  <si>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</si>
  <si>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</si>
  <si>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</si>
  <si>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</si>
  <si>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</si>
  <si>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</si>
  <si>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</si>
  <si>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</si>
  <si>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</si>
  <si>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</si>
  <si>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</si>
  <si>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</si>
  <si>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</si>
  <si>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</si>
  <si>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</si>
  <si>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</si>
  <si>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</si>
  <si>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</si>
  <si>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</si>
  <si>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</si>
  <si>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</si>
  <si>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</si>
  <si>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</si>
  <si>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</si>
  <si>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</si>
  <si>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</si>
  <si>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</si>
  <si>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</si>
  <si>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</si>
  <si>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</si>
  <si>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</si>
  <si>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</si>
  <si>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</si>
  <si>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</si>
  <si>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</si>
  <si>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</si>
  <si>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</si>
  <si>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</si>
  <si>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</si>
  <si>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</si>
  <si>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</si>
  <si>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</si>
  <si>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</si>
  <si>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</si>
  <si>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</si>
  <si>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</si>
  <si>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</si>
  <si>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</si>
  <si>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</si>
  <si>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</si>
  <si>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</si>
  <si>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</si>
  <si>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</si>
  <si>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</si>
  <si>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</si>
  <si>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</si>
  <si>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</si>
  <si>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</si>
  <si>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</si>
  <si>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</si>
  <si>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</si>
  <si>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</si>
  <si>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</si>
  <si>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</si>
  <si>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</si>
  <si>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</si>
  <si>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</si>
  <si>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</si>
  <si>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</si>
  <si>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</si>
  <si>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</si>
  <si>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</si>
  <si>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</si>
  <si>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</si>
  <si>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</si>
  <si>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</si>
  <si>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</si>
  <si>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</si>
  <si>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</si>
  <si>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</si>
  <si>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</si>
  <si>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</si>
  <si>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</si>
  <si>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</si>
  <si>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</si>
  <si>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</si>
  <si>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</si>
  <si>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</si>
  <si>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</si>
  <si>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</si>
  <si>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</si>
  <si>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</si>
  <si>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</si>
  <si>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</si>
  <si>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</si>
  <si>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</si>
  <si>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</si>
  <si>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</si>
  <si>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</si>
  <si>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</si>
  <si>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</si>
  <si>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</si>
  <si>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</si>
  <si>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</si>
  <si>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</si>
  <si>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</si>
  <si>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</si>
  <si>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</si>
  <si>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</si>
  <si>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</si>
  <si>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</si>
  <si>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</si>
  <si>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</si>
  <si>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</si>
  <si>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</si>
  <si>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</si>
  <si>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</si>
  <si>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</si>
  <si>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</si>
  <si>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</si>
  <si>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</si>
  <si>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</si>
  <si>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</si>
  <si>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</si>
  <si>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</si>
  <si>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</si>
  <si>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</si>
  <si>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</si>
  <si>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</si>
  <si>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</si>
  <si>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</si>
  <si>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</si>
  <si>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</si>
  <si>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</si>
  <si>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</si>
  <si>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</si>
  <si>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</si>
  <si>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</si>
  <si>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</si>
  <si>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</si>
  <si>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</si>
  <si>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</si>
  <si>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</si>
  <si>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</si>
  <si>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</si>
  <si>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</si>
  <si>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</si>
  <si>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</si>
  <si>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</si>
  <si>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</si>
  <si>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</si>
  <si>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</si>
  <si>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</si>
  <si>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</si>
  <si>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</si>
  <si>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</si>
  <si>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</si>
  <si>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</si>
  <si>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</si>
  <si>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</si>
  <si>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</si>
  <si>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</si>
  <si>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</si>
  <si>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</si>
  <si>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</si>
  <si>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</si>
  <si>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</si>
  <si>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</si>
  <si>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</si>
  <si>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</si>
  <si>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</si>
  <si>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</si>
  <si>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</si>
  <si>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</si>
  <si>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</si>
  <si>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</si>
  <si>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</si>
  <si>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</si>
  <si>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</si>
  <si>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</si>
  <si>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</si>
  <si>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</si>
  <si>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</si>
  <si>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</si>
  <si>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</si>
  <si>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</si>
  <si>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</si>
  <si>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</si>
  <si>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</si>
  <si>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</si>
  <si>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</si>
  <si>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</si>
  <si>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</si>
  <si>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</si>
  <si>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</si>
  <si>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</si>
  <si>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</si>
  <si>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</si>
  <si>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</si>
  <si>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</si>
  <si>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</si>
  <si>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</si>
  <si>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</si>
  <si>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</si>
  <si>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</si>
  <si>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</si>
  <si>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</si>
  <si>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</si>
  <si>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</si>
  <si>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</si>
  <si>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</si>
  <si>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</si>
  <si>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</si>
  <si>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</si>
  <si>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</si>
  <si>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</si>
  <si>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</si>
  <si>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</si>
  <si>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</si>
  <si>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</si>
  <si>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</si>
  <si>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</si>
  <si>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</si>
  <si>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</si>
  <si>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</si>
  <si>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</si>
  <si>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</si>
  <si>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</si>
  <si>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</si>
  <si>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</si>
  <si>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</si>
  <si>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</si>
  <si>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</si>
  <si>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</si>
  <si>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</si>
  <si>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</si>
  <si>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</si>
  <si>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</si>
  <si>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</si>
  <si>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</si>
  <si>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</si>
  <si>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</si>
  <si>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</si>
  <si>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</si>
  <si>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</si>
  <si>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</si>
  <si>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</si>
  <si>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</si>
  <si>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</si>
  <si>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</si>
  <si>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</si>
  <si>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</si>
  <si>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</si>
  <si>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</si>
  <si>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</si>
  <si>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</si>
  <si>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</si>
  <si>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</si>
  <si>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</si>
  <si>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</si>
  <si>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</si>
  <si>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</si>
  <si>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</si>
  <si>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</si>
  <si>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</si>
  <si>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</si>
  <si>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</si>
  <si>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</si>
  <si>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</si>
  <si>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</si>
  <si>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</si>
  <si>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</si>
  <si>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</si>
  <si>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</si>
  <si>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</si>
  <si>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</si>
  <si>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</si>
  <si>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</si>
  <si>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</si>
  <si>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</si>
  <si>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</si>
  <si>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</si>
  <si>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</si>
  <si>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</si>
  <si>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</si>
  <si>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</si>
  <si>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</si>
  <si>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</si>
  <si>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</si>
  <si>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</si>
  <si>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</si>
  <si>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</si>
  <si>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</si>
  <si>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</si>
  <si>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</si>
  <si>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</si>
  <si>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</si>
  <si>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</si>
  <si>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</si>
  <si>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</si>
  <si>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</si>
  <si>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</si>
  <si>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</si>
  <si>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</si>
  <si>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</si>
  <si>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</si>
  <si>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</si>
  <si>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</si>
  <si>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</si>
  <si>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</si>
  <si>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</si>
  <si>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</si>
  <si>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</si>
  <si>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</si>
  <si>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</si>
  <si>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</si>
  <si>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</si>
  <si>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</si>
  <si>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</si>
  <si>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</si>
  <si>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</si>
  <si>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</si>
  <si>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</si>
  <si>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</si>
  <si>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</si>
  <si>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</si>
  <si>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</si>
  <si>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</si>
  <si>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</si>
  <si>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</si>
  <si>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</si>
  <si>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</si>
  <si>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</si>
  <si>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</si>
  <si>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</si>
  <si>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</si>
  <si>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</si>
  <si>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</si>
  <si>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</si>
  <si>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</si>
  <si>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</si>
  <si>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</si>
  <si>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</si>
  <si>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</si>
  <si>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</si>
  <si>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</si>
  <si>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</si>
  <si>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</si>
  <si>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</si>
  <si>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</si>
  <si>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</si>
  <si>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</si>
  <si>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</si>
  <si>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</si>
  <si>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</si>
  <si>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</si>
  <si>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</si>
  <si>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</si>
  <si>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</si>
  <si>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</si>
  <si>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</si>
  <si>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</si>
  <si>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</si>
  <si>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</si>
  <si>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</si>
  <si>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</si>
  <si>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</si>
  <si>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</si>
  <si>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</si>
  <si>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</si>
  <si>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</si>
  <si>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</si>
  <si>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</si>
  <si>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</si>
  <si>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</si>
  <si>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</si>
  <si>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</si>
  <si>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</si>
  <si>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</si>
  <si>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</si>
  <si>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</si>
  <si>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</si>
  <si>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</si>
  <si>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</si>
  <si>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</si>
  <si>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</si>
  <si>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</si>
  <si>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</si>
  <si>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</si>
  <si>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</si>
  <si>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</si>
  <si>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</si>
  <si>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</si>
  <si>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</si>
  <si>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</si>
  <si>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</si>
  <si>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</si>
  <si>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</si>
  <si>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</si>
  <si>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</si>
  <si>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</si>
  <si>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</si>
  <si>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</si>
  <si>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</si>
  <si>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</si>
  <si>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</si>
  <si>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</si>
  <si>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</si>
  <si>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</si>
  <si>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</si>
  <si>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</si>
  <si>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</si>
  <si>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</si>
  <si>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</si>
  <si>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</si>
  <si>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</si>
  <si>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</si>
  <si>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</si>
  <si>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</si>
  <si>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</si>
  <si>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</si>
  <si>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</si>
  <si>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</si>
  <si>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</si>
  <si>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</si>
  <si>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</si>
  <si>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</si>
  <si>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</si>
  <si>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</si>
  <si>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</si>
  <si>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</si>
  <si>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</si>
  <si>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</si>
  <si>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</si>
  <si>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</si>
  <si>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</si>
  <si>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</si>
  <si>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</si>
  <si>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</si>
  <si>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</si>
  <si>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</si>
  <si>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</si>
  <si>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</si>
  <si>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</si>
  <si>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</si>
  <si>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</si>
  <si>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</si>
  <si>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</si>
  <si>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</si>
  <si>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</si>
  <si>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</si>
  <si>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</si>
  <si>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</si>
  <si>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</si>
  <si>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</si>
  <si>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</si>
  <si>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</si>
  <si>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</si>
  <si>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</si>
  <si>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</si>
  <si>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</si>
  <si>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</si>
  <si>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</si>
  <si>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</si>
  <si>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</si>
  <si>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</si>
  <si>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</si>
  <si>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</si>
  <si>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</si>
  <si>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</si>
  <si>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</si>
  <si>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</si>
  <si>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</si>
  <si>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</si>
  <si>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</si>
  <si>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</si>
  <si>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</si>
  <si>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</si>
  <si>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</si>
  <si>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</si>
  <si>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</si>
  <si>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</si>
  <si>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</si>
  <si>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</si>
  <si>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</si>
  <si>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</si>
  <si>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</si>
  <si>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</si>
  <si>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</si>
  <si>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</si>
  <si>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</si>
  <si>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</si>
  <si>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</si>
  <si>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</si>
  <si>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</si>
  <si>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</si>
  <si>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</si>
  <si>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</si>
  <si>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</si>
  <si>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</si>
  <si>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</si>
  <si>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</si>
  <si>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</si>
  <si>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</si>
  <si>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</si>
  <si>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</si>
  <si>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</si>
  <si>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</si>
  <si>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</si>
  <si>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</si>
  <si>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</si>
  <si>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</si>
  <si>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</si>
  <si>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</si>
  <si>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</si>
  <si>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</si>
  <si>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</si>
  <si>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</si>
  <si>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</si>
  <si>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</si>
  <si>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</si>
  <si>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</si>
  <si>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</si>
  <si>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</si>
  <si>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</si>
  <si>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</si>
  <si>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</si>
  <si>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</si>
  <si>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</si>
  <si>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</si>
  <si>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</si>
  <si>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</si>
  <si>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</si>
  <si>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</si>
  <si>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</si>
  <si>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</si>
  <si>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</si>
  <si>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</si>
  <si>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</si>
  <si>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</si>
  <si>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</si>
  <si>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</si>
  <si>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</si>
  <si>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</si>
  <si>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</si>
  <si>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</si>
  <si>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</si>
  <si>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</si>
  <si>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</si>
  <si>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</si>
  <si>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</si>
  <si>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</si>
  <si>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</si>
  <si>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</si>
  <si>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</si>
  <si>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</si>
  <si>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</si>
  <si>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</si>
  <si>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</si>
  <si>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</si>
  <si>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</si>
  <si>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</si>
  <si>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</si>
  <si>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</si>
  <si>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</si>
  <si>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</si>
  <si>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</si>
  <si>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</si>
  <si>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</si>
  <si>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</si>
  <si>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</si>
  <si>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</si>
  <si>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</si>
  <si>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</si>
  <si>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</si>
  <si>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</si>
  <si>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</si>
  <si>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</si>
  <si>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</si>
  <si>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</si>
  <si>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</si>
  <si>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</si>
  <si>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</si>
  <si>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</si>
  <si>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</si>
  <si>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</si>
  <si>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</si>
  <si>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</si>
  <si>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</si>
  <si>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</si>
  <si>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</si>
  <si>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</si>
  <si>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</si>
  <si>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</si>
  <si>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</si>
  <si>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</si>
  <si>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</si>
  <si>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</si>
  <si>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</si>
  <si>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</si>
  <si>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</si>
  <si>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</si>
  <si>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</si>
  <si>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</si>
  <si>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</si>
  <si>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</si>
  <si>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</si>
  <si>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</si>
  <si>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</si>
  <si>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</si>
  <si>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</si>
  <si>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</si>
  <si>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</si>
  <si>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</si>
  <si>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</si>
  <si>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</si>
  <si>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</si>
  <si>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</si>
  <si>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</si>
  <si>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</si>
  <si>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</si>
  <si>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</si>
  <si>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</si>
  <si>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</si>
  <si>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</si>
  <si>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</si>
  <si>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</si>
  <si>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</si>
  <si>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</si>
  <si>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</si>
  <si>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</si>
  <si>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</si>
  <si>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</si>
  <si>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</si>
  <si>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</si>
  <si>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</si>
  <si>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</si>
  <si>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</si>
  <si>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</si>
  <si>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</si>
  <si>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</si>
  <si>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</si>
  <si>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</si>
  <si>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</si>
  <si>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</si>
  <si>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</si>
  <si>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</si>
  <si>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</si>
  <si>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</si>
  <si>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</si>
  <si>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</si>
  <si>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</si>
  <si>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</si>
  <si>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</si>
  <si>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</si>
  <si>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</si>
  <si>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</si>
  <si>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</si>
  <si>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</si>
  <si>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</si>
  <si>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</si>
  <si>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</si>
  <si>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</si>
  <si>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</si>
  <si>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</si>
  <si>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</si>
  <si>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</si>
  <si>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</si>
  <si>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</si>
  <si>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</si>
  <si>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</si>
  <si>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</si>
  <si>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</si>
  <si>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</si>
  <si>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</si>
  <si>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</si>
  <si>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</si>
  <si>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</si>
  <si>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</si>
  <si>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</si>
  <si>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</si>
  <si>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</si>
  <si>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</si>
  <si>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</si>
  <si>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</si>
  <si>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</si>
  <si>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</si>
  <si>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</si>
  <si>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</si>
  <si>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</si>
  <si>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</si>
  <si>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</si>
  <si>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</si>
  <si>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</si>
  <si>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</si>
  <si>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</si>
  <si>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</si>
  <si>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</si>
  <si>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</si>
  <si>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</si>
  <si>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</si>
  <si>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</si>
  <si>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</si>
  <si>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</si>
  <si>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</si>
  <si>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</si>
  <si>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</si>
  <si>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</si>
  <si>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</si>
  <si>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</si>
  <si>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</si>
  <si>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</si>
  <si>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</si>
  <si>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</si>
  <si>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</si>
  <si>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</si>
  <si>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</si>
  <si>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</si>
  <si>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</si>
  <si>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</si>
  <si>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</si>
  <si>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</si>
  <si>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</si>
  <si>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</si>
  <si>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</si>
  <si>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</si>
  <si>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</si>
  <si>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</si>
  <si>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</si>
  <si>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</si>
  <si>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</si>
  <si>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</si>
  <si>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</si>
  <si>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</si>
  <si>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</si>
  <si>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</si>
  <si>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</si>
  <si>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</si>
  <si>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</si>
  <si>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</si>
  <si>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</si>
  <si>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</si>
  <si>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</si>
  <si>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</si>
  <si>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</si>
  <si>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</si>
  <si>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</si>
  <si>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</si>
  <si>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</si>
  <si>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</si>
  <si>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</si>
  <si>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</si>
  <si>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</si>
  <si>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</si>
  <si>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</si>
  <si>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</si>
  <si>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</si>
  <si>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</si>
  <si>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</si>
  <si>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</si>
  <si>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</si>
  <si>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</si>
  <si>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</si>
  <si>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</si>
  <si>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</si>
  <si>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</si>
  <si>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</si>
  <si>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</si>
  <si>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</si>
  <si>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</si>
  <si>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</si>
  <si>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</si>
  <si>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</si>
  <si>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</si>
  <si>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</si>
  <si>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</si>
  <si>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</si>
  <si>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</si>
  <si>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</si>
  <si>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</si>
  <si>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</si>
  <si>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</si>
  <si>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</si>
  <si>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</si>
  <si>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</si>
  <si>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</si>
  <si>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</si>
  <si>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</si>
  <si>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</si>
  <si>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</si>
  <si>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</si>
  <si>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</si>
  <si>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</si>
  <si>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</si>
  <si>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</si>
  <si>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</si>
  <si>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</si>
  <si>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</si>
  <si>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</si>
  <si>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</si>
  <si>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</si>
  <si>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</si>
  <si>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</si>
  <si>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</si>
  <si>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</si>
  <si>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</si>
  <si>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</si>
  <si>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</si>
  <si>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</si>
  <si>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</si>
  <si>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</si>
  <si>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</si>
  <si>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</si>
  <si>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</si>
  <si>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</si>
  <si>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</si>
  <si>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</si>
  <si>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</si>
  <si>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</si>
  <si>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</si>
  <si>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</si>
  <si>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</si>
  <si>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</si>
  <si>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</si>
  <si>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</si>
  <si>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</si>
  <si>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</si>
  <si>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</si>
  <si>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</si>
  <si>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</si>
  <si>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</si>
  <si>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</si>
  <si>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</si>
  <si>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</si>
  <si>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</si>
  <si>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</si>
  <si>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</si>
  <si>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</si>
  <si>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</si>
  <si>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</si>
  <si>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</si>
  <si>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</si>
  <si>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</si>
  <si>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</si>
  <si>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</si>
  <si>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</si>
  <si>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</si>
  <si>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</si>
  <si>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</si>
  <si>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</si>
  <si>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</si>
  <si>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</si>
  <si>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</si>
  <si>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</si>
  <si>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</si>
  <si>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</si>
  <si>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</si>
  <si>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</si>
  <si>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</si>
  <si>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</si>
  <si>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</si>
  <si>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</si>
  <si>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</si>
  <si>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</si>
  <si>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</si>
  <si>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</si>
  <si>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</si>
  <si>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</si>
  <si>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</si>
  <si>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</si>
  <si>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</si>
  <si>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</si>
  <si>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</si>
  <si>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</si>
  <si>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</si>
  <si>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</si>
  <si>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</si>
  <si>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</si>
  <si>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</si>
  <si>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</si>
  <si>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</si>
  <si>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</si>
  <si>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</si>
  <si>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</si>
  <si>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</si>
  <si>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</si>
  <si>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</si>
  <si>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</si>
  <si>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</si>
  <si>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</si>
  <si>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</si>
  <si>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</si>
  <si>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</si>
  <si>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</si>
  <si>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</si>
  <si>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</si>
  <si>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</si>
  <si>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</si>
  <si>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</si>
  <si>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</si>
  <si>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</si>
  <si>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</si>
  <si>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</si>
  <si>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</si>
  <si>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</si>
  <si>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</si>
  <si>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</si>
  <si>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</si>
  <si>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</si>
  <si>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</si>
  <si>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</si>
  <si>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</si>
  <si>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</si>
  <si>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</si>
  <si>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</si>
  <si>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</si>
  <si>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</si>
  <si>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</si>
  <si>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</si>
  <si>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</si>
  <si>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</si>
  <si>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</si>
  <si>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</si>
  <si>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</si>
  <si>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</si>
  <si>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</si>
  <si>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</si>
  <si>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</si>
  <si>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</si>
  <si>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</si>
  <si>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</si>
  <si>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</si>
  <si>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</si>
  <si>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</si>
  <si>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</si>
  <si>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</si>
  <si>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</si>
  <si>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</si>
  <si>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</si>
  <si>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</si>
  <si>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</si>
  <si>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</si>
  <si>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</si>
  <si>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</si>
  <si>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</si>
  <si>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</si>
  <si>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</si>
  <si>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</si>
  <si>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</si>
  <si>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</si>
  <si>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</si>
  <si>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</si>
  <si>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</si>
  <si>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</si>
  <si>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</si>
  <si>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</si>
  <si>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</si>
  <si>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</si>
  <si>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</si>
  <si>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</si>
  <si>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</si>
  <si>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</si>
  <si>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</si>
  <si>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</si>
  <si>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</si>
  <si>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</si>
  <si>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</si>
  <si>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</si>
  <si>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</si>
  <si>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</si>
  <si>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</si>
  <si>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</si>
  <si>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</si>
  <si>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</si>
  <si>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</si>
  <si>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</si>
  <si>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</si>
  <si>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</si>
  <si>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</si>
  <si>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</si>
  <si>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</si>
  <si>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</si>
  <si>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</si>
  <si>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</si>
  <si>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</si>
  <si>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</si>
  <si>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</si>
  <si>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</si>
  <si>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</si>
  <si>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</si>
  <si>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</si>
  <si>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</si>
  <si>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</si>
  <si>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</si>
  <si>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</si>
  <si>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</si>
  <si>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</si>
  <si>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</si>
  <si>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</si>
  <si>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</si>
  <si>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</si>
  <si>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</si>
  <si>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</si>
  <si>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</si>
  <si>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</si>
  <si>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</si>
  <si>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</si>
  <si>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</si>
  <si>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</si>
  <si>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</si>
  <si>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</si>
  <si>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</si>
  <si>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</si>
  <si>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</si>
  <si>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</si>
  <si>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</si>
  <si>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</si>
  <si>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</si>
  <si>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</si>
  <si>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</si>
  <si>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</si>
  <si>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</si>
  <si>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</si>
  <si>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</si>
  <si>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</si>
  <si>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</si>
  <si>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</si>
  <si>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</si>
  <si>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</si>
  <si>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</si>
  <si>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</si>
  <si>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</si>
  <si>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</si>
  <si>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</si>
  <si>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</si>
  <si>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</si>
  <si>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</si>
  <si>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</si>
  <si>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</si>
  <si>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</si>
  <si>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</si>
  <si>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</si>
  <si>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</si>
  <si>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</si>
  <si>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</si>
  <si>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</si>
  <si>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</si>
  <si>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</si>
  <si>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</si>
  <si>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</si>
  <si>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</si>
  <si>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</si>
  <si>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</si>
  <si>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</si>
  <si>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</si>
  <si>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</si>
  <si>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</si>
  <si>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</si>
  <si>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</si>
  <si>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</si>
  <si>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</si>
  <si>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</si>
  <si>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</si>
  <si>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</si>
  <si>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</si>
  <si>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</si>
  <si>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</si>
  <si>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</si>
  <si>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</si>
  <si>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</si>
  <si>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</si>
  <si>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</si>
  <si>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</si>
  <si>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</si>
  <si>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</si>
  <si>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</si>
  <si>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</si>
  <si>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</si>
  <si>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</si>
  <si>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</si>
  <si>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</si>
  <si>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</si>
  <si>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</si>
  <si>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</si>
  <si>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</si>
  <si>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</si>
  <si>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</si>
  <si>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</si>
  <si>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</si>
  <si>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</si>
  <si>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</si>
  <si>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</si>
  <si>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</si>
  <si>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</si>
  <si>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</si>
  <si>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</si>
  <si>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</si>
  <si>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</si>
  <si>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</si>
  <si>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</si>
  <si>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</si>
  <si>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</si>
  <si>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</si>
  <si>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</si>
  <si>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</si>
  <si>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</si>
  <si>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</si>
  <si>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</si>
  <si>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</si>
  <si>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</si>
  <si>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</si>
  <si>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</si>
  <si>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</si>
  <si>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</si>
  <si>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</si>
  <si>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</si>
  <si>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</si>
  <si>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</si>
  <si>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</si>
  <si>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</si>
  <si>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</si>
  <si>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</si>
  <si>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</si>
  <si>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</si>
  <si>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</si>
  <si>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</si>
  <si>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</si>
  <si>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</si>
  <si>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</si>
  <si>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</si>
  <si>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</si>
  <si>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</si>
  <si>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</si>
  <si>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</si>
  <si>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</si>
  <si>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</si>
  <si>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</si>
  <si>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</si>
  <si>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</si>
  <si>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</si>
  <si>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</si>
  <si>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</si>
  <si>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</si>
  <si>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</si>
  <si>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</si>
  <si>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</si>
  <si>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</si>
  <si>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</si>
  <si>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</si>
  <si>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</si>
  <si>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</si>
  <si>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</si>
  <si>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</si>
  <si>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</si>
  <si>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</si>
  <si>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</si>
  <si>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</si>
  <si>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</si>
  <si>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</si>
  <si>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</si>
  <si>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</si>
  <si>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</si>
  <si>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</si>
  <si>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</si>
  <si>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</si>
  <si>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</si>
  <si>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</si>
  <si>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</si>
  <si>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</si>
  <si>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</si>
  <si>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</si>
  <si>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</si>
  <si>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</si>
  <si>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</si>
  <si>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</si>
  <si>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</si>
  <si>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</si>
  <si>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</si>
  <si>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</si>
  <si>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</si>
  <si>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</si>
  <si>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</si>
  <si>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</si>
  <si>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</si>
  <si>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</si>
  <si>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</si>
  <si>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</si>
  <si>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</si>
  <si>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</si>
  <si>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</si>
  <si>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</si>
  <si>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</si>
  <si>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</si>
  <si>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</si>
  <si>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</si>
  <si>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</si>
  <si>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</si>
  <si>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</si>
  <si>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</si>
  <si>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</si>
  <si>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</si>
  <si>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</si>
  <si>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</si>
  <si>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</si>
  <si>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</si>
  <si>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</si>
  <si>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</si>
  <si>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</si>
  <si>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</si>
  <si>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</si>
  <si>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</si>
  <si>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</si>
  <si>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</si>
  <si>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</si>
  <si>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</si>
  <si>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</si>
  <si>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</si>
  <si>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</si>
  <si>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</si>
  <si>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</si>
  <si>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</si>
  <si>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</si>
  <si>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</si>
  <si>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</si>
  <si>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</si>
  <si>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</si>
  <si>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</si>
  <si>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</si>
  <si>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</si>
  <si>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</si>
  <si>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</si>
  <si>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</si>
  <si>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</si>
  <si>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</si>
  <si>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</si>
  <si>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</si>
  <si>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</si>
  <si>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</si>
  <si>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</si>
  <si>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</si>
  <si>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</si>
  <si>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</si>
  <si>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</si>
  <si>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</si>
  <si>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</si>
  <si>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</si>
  <si>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</si>
  <si>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</si>
  <si>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</si>
  <si>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</si>
  <si>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</si>
  <si>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</si>
  <si>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</si>
  <si>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</si>
  <si>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</si>
  <si>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</si>
  <si>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</si>
  <si>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</si>
  <si>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</si>
  <si>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</si>
  <si>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</si>
  <si>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</si>
  <si>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</si>
  <si>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</si>
  <si>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</si>
  <si>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</si>
  <si>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</si>
  <si>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</si>
  <si>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</si>
  <si>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</si>
  <si>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</si>
  <si>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</si>
  <si>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</si>
  <si>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</si>
  <si>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</si>
  <si>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</si>
  <si>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</si>
  <si>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</si>
  <si>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</si>
  <si>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</si>
  <si>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</si>
  <si>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</si>
  <si>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</si>
  <si>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</si>
  <si>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</si>
  <si>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</si>
  <si>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</si>
  <si>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</si>
  <si>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</si>
  <si>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</si>
  <si>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</si>
  <si>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</si>
  <si>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</si>
  <si>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</si>
  <si>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</si>
  <si>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</si>
  <si>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</si>
  <si>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</si>
  <si>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</si>
  <si>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</si>
  <si>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</si>
  <si>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</si>
  <si>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</si>
  <si>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</si>
  <si>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</si>
  <si>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</si>
  <si>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</si>
  <si>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</si>
  <si>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</si>
  <si>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</si>
  <si>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</si>
  <si>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</si>
  <si>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</si>
  <si>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</si>
  <si>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</si>
  <si>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</si>
  <si>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</si>
  <si>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</si>
  <si>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</si>
  <si>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</si>
  <si>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</si>
  <si>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</si>
  <si>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</si>
  <si>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</si>
  <si>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</si>
  <si>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</si>
  <si>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</si>
  <si>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</si>
  <si>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</si>
  <si>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</si>
  <si>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</si>
  <si>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</si>
  <si>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</si>
  <si>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</si>
  <si>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</si>
  <si>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</si>
  <si>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</si>
  <si>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</si>
  <si>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</si>
  <si>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</si>
  <si>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</si>
  <si>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</si>
  <si>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</si>
  <si>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</si>
  <si>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</si>
  <si>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</si>
  <si>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</si>
  <si>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</si>
  <si>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</si>
  <si>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</si>
  <si>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</si>
  <si>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</si>
  <si>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</si>
  <si>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</si>
  <si>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</si>
  <si>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</si>
  <si>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</si>
  <si>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</si>
  <si>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</si>
  <si>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</si>
  <si>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</si>
  <si>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</si>
  <si>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</si>
  <si>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</si>
  <si>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</si>
  <si>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</si>
  <si>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</si>
  <si>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</si>
  <si>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</si>
  <si>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</si>
  <si>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</si>
  <si>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</si>
  <si>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</si>
  <si>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</si>
  <si>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</si>
  <si>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</si>
  <si>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</si>
  <si>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</si>
  <si>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</si>
  <si>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</si>
  <si>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</si>
  <si>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</si>
  <si>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</si>
  <si>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</si>
  <si>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</si>
  <si>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</si>
  <si>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</si>
  <si>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</si>
  <si>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</si>
  <si>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</si>
  <si>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</si>
  <si>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</si>
  <si>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</si>
  <si>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</si>
  <si>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</si>
  <si>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</si>
  <si>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</si>
  <si>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</si>
  <si>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</si>
  <si>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</si>
  <si>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</si>
  <si>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</si>
  <si>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</si>
  <si>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</si>
  <si>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</si>
  <si>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</si>
  <si>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</si>
  <si>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</si>
  <si>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</si>
  <si>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</si>
  <si>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</si>
  <si>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</si>
  <si>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</si>
  <si>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</si>
  <si>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</si>
  <si>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</si>
  <si>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</si>
  <si>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</si>
  <si>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</si>
  <si>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</si>
  <si>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</si>
  <si>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</si>
  <si>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</si>
  <si>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</si>
  <si>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</si>
  <si>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</si>
  <si>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</si>
  <si>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</si>
  <si>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</si>
  <si>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</si>
  <si>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</si>
  <si>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</si>
  <si>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</si>
  <si>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</si>
  <si>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</si>
  <si>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</si>
  <si>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</si>
  <si>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</si>
  <si>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</si>
  <si>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</si>
  <si>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</si>
  <si>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</si>
  <si>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</si>
  <si>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</si>
  <si>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</si>
  <si>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</si>
  <si>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</si>
  <si>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</si>
  <si>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</si>
  <si>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</si>
  <si>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</si>
  <si>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</si>
  <si>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</si>
  <si>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</si>
  <si>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</si>
  <si>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</si>
  <si>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</si>
  <si>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</si>
  <si>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</si>
  <si>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</si>
  <si>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</si>
  <si>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</si>
  <si>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</si>
  <si>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</si>
  <si>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</si>
  <si>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</si>
  <si>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</si>
  <si>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</si>
  <si>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</si>
  <si>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</si>
  <si>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</si>
  <si>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</si>
  <si>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</si>
  <si>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</si>
  <si>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</si>
  <si>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</si>
  <si>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</si>
  <si>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</si>
  <si>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</si>
  <si>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</si>
  <si>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</si>
  <si>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</si>
  <si>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</si>
  <si>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</si>
  <si>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</si>
  <si>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</si>
  <si>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</si>
  <si>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</si>
  <si>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</si>
  <si>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</si>
  <si>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</si>
  <si>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</si>
  <si>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</si>
  <si>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</si>
  <si>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</si>
  <si>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</si>
  <si>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</si>
  <si>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</si>
  <si>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</si>
  <si>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</si>
  <si>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</si>
  <si>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</si>
  <si>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</si>
  <si>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</si>
  <si>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</si>
  <si>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</si>
  <si>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</si>
  <si>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</si>
  <si>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</si>
  <si>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</si>
  <si>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</si>
  <si>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</si>
  <si>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</si>
  <si>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</si>
  <si>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</si>
  <si>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</si>
  <si>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</si>
  <si>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</si>
  <si>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</si>
  <si>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</si>
  <si>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</si>
  <si>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</si>
  <si>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</si>
  <si>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</si>
  <si>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</si>
  <si>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</si>
  <si>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</si>
  <si>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</si>
  <si>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</si>
  <si>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</si>
  <si>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</si>
  <si>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</si>
  <si>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</si>
  <si>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</si>
  <si>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</si>
  <si>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</si>
  <si>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</si>
  <si>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</si>
  <si>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</si>
  <si>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</si>
  <si>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</si>
  <si>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</si>
  <si>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</si>
  <si>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</si>
  <si>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</si>
  <si>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</si>
  <si>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</si>
  <si>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</si>
  <si>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</si>
  <si>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</si>
  <si>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</si>
  <si>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</si>
  <si>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</si>
  <si>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</si>
  <si>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</si>
  <si>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</si>
  <si>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</si>
  <si>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</si>
  <si>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</si>
  <si>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</si>
  <si>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</si>
  <si>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</si>
  <si>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</si>
  <si>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</si>
  <si>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</si>
  <si>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</si>
  <si>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</si>
  <si>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</si>
  <si>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</si>
  <si>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</si>
  <si>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</si>
  <si>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</si>
  <si>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</si>
  <si>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</si>
  <si>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</si>
  <si>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</si>
  <si>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</si>
  <si>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</si>
  <si>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</si>
  <si>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</si>
  <si>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</si>
  <si>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</si>
  <si>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</si>
  <si>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</si>
  <si>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</si>
  <si>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</si>
  <si>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</si>
  <si>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</si>
  <si>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</si>
  <si>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</si>
  <si>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</si>
  <si>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</si>
  <si>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</si>
  <si>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</si>
  <si>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</si>
  <si>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</si>
  <si>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</si>
  <si>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</si>
  <si>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</si>
  <si>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</si>
  <si>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</si>
  <si>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</si>
  <si>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</si>
  <si>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</si>
  <si>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</si>
  <si>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</si>
  <si>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</si>
  <si>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</si>
  <si>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</si>
  <si>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</si>
  <si>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</si>
  <si>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</si>
  <si>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</si>
  <si>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</si>
  <si>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</si>
  <si>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</si>
  <si>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</si>
  <si>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</si>
  <si>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</si>
  <si>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</si>
  <si>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</si>
  <si>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</si>
  <si>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</si>
  <si>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</si>
  <si>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</si>
  <si>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</si>
  <si>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</si>
  <si>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</si>
  <si>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</si>
  <si>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</si>
  <si>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</si>
  <si>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</si>
  <si>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</si>
  <si>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</si>
  <si>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</si>
  <si>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</si>
  <si>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</si>
  <si>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</si>
  <si>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</si>
  <si>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</si>
  <si>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</si>
  <si>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</si>
  <si>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</si>
  <si>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</si>
  <si>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</si>
  <si>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</si>
  <si>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</si>
  <si>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</si>
  <si>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</si>
  <si>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</si>
  <si>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</si>
  <si>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</si>
  <si>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</si>
  <si>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</si>
  <si>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</si>
  <si>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</si>
  <si>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</si>
  <si>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</si>
  <si>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</si>
  <si>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</si>
  <si>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</si>
  <si>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</si>
  <si>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</si>
  <si>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</si>
  <si>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</si>
  <si>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</si>
  <si>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</si>
  <si>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</si>
  <si>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</si>
  <si>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</si>
  <si>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</si>
  <si>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</si>
  <si>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</si>
  <si>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</si>
  <si>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</si>
  <si>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</si>
  <si>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</si>
  <si>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</si>
  <si>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</si>
  <si>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</si>
  <si>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</si>
  <si>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</si>
  <si>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</si>
  <si>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</si>
  <si>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</si>
  <si>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</si>
  <si>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</si>
  <si>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</si>
  <si>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</si>
  <si>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</si>
  <si>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</si>
  <si>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</si>
  <si>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</si>
  <si>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</si>
  <si>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</si>
  <si>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</si>
  <si>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</si>
  <si>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</si>
  <si>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</si>
  <si>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</si>
  <si>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</si>
  <si>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</si>
  <si>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</si>
  <si>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</si>
  <si>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</si>
  <si>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</si>
  <si>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</si>
  <si>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</si>
  <si>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</si>
  <si>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</si>
  <si>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</si>
  <si>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</si>
  <si>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</si>
  <si>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</si>
  <si>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</si>
  <si>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</si>
  <si>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</si>
  <si>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</si>
  <si>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</si>
  <si>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</si>
  <si>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</si>
  <si>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</si>
  <si>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</si>
  <si>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</si>
  <si>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</si>
  <si>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</si>
  <si>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</si>
  <si>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</si>
  <si>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</si>
  <si>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</si>
  <si>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</si>
  <si>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</si>
  <si>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</si>
  <si>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</si>
  <si>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</si>
  <si>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</si>
  <si>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</si>
  <si>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</si>
  <si>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</si>
  <si>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</si>
  <si>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</si>
  <si>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</si>
  <si>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</si>
  <si>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</si>
  <si>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</si>
  <si>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</si>
  <si>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</si>
  <si>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</si>
  <si>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</si>
  <si>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</si>
  <si>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</si>
  <si>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</si>
  <si>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</si>
  <si>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</si>
  <si>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</si>
  <si>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</si>
  <si>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</si>
  <si>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</si>
  <si>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</si>
  <si>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</si>
  <si>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</si>
  <si>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</si>
  <si>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</si>
  <si>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</si>
  <si>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</si>
  <si>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</si>
  <si>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</si>
  <si>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</si>
  <si>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</si>
  <si>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</si>
  <si>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</si>
  <si>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</si>
  <si>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</si>
  <si>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</si>
  <si>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</si>
  <si>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</si>
  <si>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</si>
  <si>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</si>
  <si>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</si>
  <si>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</si>
  <si>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</si>
  <si>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</si>
  <si>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</si>
  <si>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</si>
  <si>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</si>
  <si>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</si>
  <si>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</si>
  <si>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</si>
  <si>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</si>
  <si>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</si>
  <si>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</si>
  <si>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</si>
  <si>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</si>
  <si>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</si>
  <si>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</si>
  <si>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</si>
  <si>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</si>
  <si>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</si>
  <si>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</si>
  <si>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</si>
  <si>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</si>
  <si>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</si>
  <si>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</si>
  <si>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</si>
  <si>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</si>
  <si>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</si>
  <si>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</si>
  <si>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</si>
  <si>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</si>
  <si>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</si>
  <si>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</si>
  <si>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</si>
  <si>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</si>
  <si>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</si>
  <si>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</si>
  <si>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</si>
  <si>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</si>
  <si>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</si>
  <si>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</si>
  <si>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</si>
  <si>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</si>
  <si>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</si>
  <si>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</si>
  <si>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</si>
  <si>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</si>
  <si>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</si>
  <si>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</si>
  <si>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</si>
  <si>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</si>
  <si>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</si>
  <si>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</si>
  <si>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</si>
  <si>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</si>
  <si>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</si>
  <si>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</si>
  <si>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</si>
  <si>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</si>
  <si>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</si>
  <si>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</si>
  <si>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</si>
  <si>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</si>
  <si>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</si>
  <si>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</si>
  <si>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</si>
  <si>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</si>
  <si>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</si>
  <si>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</si>
  <si>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</si>
  <si>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</si>
  <si>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</si>
  <si>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</si>
  <si>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</si>
  <si>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</si>
  <si>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</si>
  <si>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</si>
  <si>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</si>
  <si>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</si>
  <si>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</si>
  <si>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</si>
  <si>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</si>
  <si>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</si>
  <si>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</si>
  <si>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</si>
  <si>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</si>
  <si>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</si>
  <si>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</si>
  <si>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</si>
  <si>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</si>
  <si>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</si>
  <si>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</si>
  <si>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</si>
  <si>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</si>
  <si>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</si>
  <si>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</si>
  <si>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</si>
  <si>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</si>
  <si>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</si>
  <si>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</si>
  <si>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</si>
  <si>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</si>
  <si>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</si>
  <si>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</si>
  <si>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</si>
  <si>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</si>
  <si>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</si>
  <si>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</si>
  <si>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</si>
  <si>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</si>
  <si>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</si>
  <si>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</si>
  <si>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</si>
  <si>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</si>
  <si>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</si>
  <si>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</si>
  <si>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</si>
  <si>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</si>
  <si>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</si>
  <si>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</si>
  <si>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</si>
  <si>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</si>
  <si>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</si>
  <si>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</si>
  <si>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</si>
  <si>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</si>
  <si>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</si>
  <si>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</si>
  <si>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</si>
  <si>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</si>
  <si>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</si>
  <si>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</si>
  <si>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</si>
  <si>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</si>
  <si>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</si>
  <si>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</si>
  <si>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</si>
  <si>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</si>
  <si>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</si>
  <si>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</si>
  <si>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</si>
  <si>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</si>
  <si>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</si>
  <si>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</si>
  <si>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</si>
  <si>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</si>
  <si>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</si>
  <si>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</si>
  <si>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</si>
  <si>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</si>
  <si>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</si>
  <si>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</si>
  <si>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</si>
  <si>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</si>
  <si>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</si>
  <si>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</si>
  <si>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</si>
  <si>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</si>
  <si>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</si>
  <si>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</si>
  <si>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</si>
  <si>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</si>
  <si>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</si>
  <si>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</si>
  <si>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</si>
  <si>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</si>
  <si>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</si>
  <si>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</si>
  <si>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</si>
  <si>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</si>
  <si>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</si>
  <si>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</si>
  <si>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</si>
  <si>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</si>
  <si>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</si>
  <si>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</si>
  <si>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</si>
  <si>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</si>
  <si>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</si>
  <si>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</si>
  <si>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</si>
  <si>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</si>
  <si>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</si>
  <si>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</si>
  <si>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</si>
  <si>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</si>
  <si>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</si>
  <si>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</si>
  <si>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</si>
  <si>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</si>
  <si>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</si>
  <si>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</si>
  <si>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</si>
  <si>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</si>
  <si>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</si>
  <si>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</si>
  <si>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</si>
  <si>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</si>
  <si>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</si>
  <si>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</si>
  <si>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</si>
  <si>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</si>
  <si>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</si>
  <si>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</si>
  <si>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</si>
  <si>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</si>
  <si>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</si>
  <si>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</si>
  <si>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</si>
  <si>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</si>
  <si>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</si>
  <si>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</si>
  <si>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</si>
  <si>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</si>
  <si>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</si>
  <si>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</si>
  <si>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</si>
  <si>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</si>
  <si>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</si>
  <si>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</si>
  <si>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</si>
  <si>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</si>
  <si>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</si>
  <si>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</si>
  <si>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</si>
  <si>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</si>
  <si>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</si>
  <si>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</si>
  <si>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</si>
  <si>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</si>
  <si>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</si>
  <si>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</si>
  <si>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</si>
  <si>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</si>
  <si>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</si>
  <si>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</si>
  <si>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</si>
  <si>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</si>
  <si>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</si>
  <si>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</si>
  <si>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</si>
  <si>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</si>
  <si>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</si>
  <si>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</si>
  <si>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</si>
  <si>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</si>
  <si>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</si>
  <si>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</si>
  <si>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</si>
  <si>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</si>
  <si>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</si>
  <si>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</si>
  <si>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</si>
  <si>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</si>
  <si>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</si>
  <si>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</si>
  <si>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</si>
  <si>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</si>
  <si>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</si>
  <si>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</si>
  <si>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</si>
  <si>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</si>
  <si>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</si>
  <si>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</si>
  <si>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</si>
  <si>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</si>
  <si>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</si>
  <si>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</si>
  <si>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</si>
  <si>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</si>
  <si>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</si>
  <si>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</si>
  <si>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</si>
  <si>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</si>
  <si>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</si>
  <si>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</si>
  <si>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</si>
  <si>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</si>
  <si>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</si>
  <si>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</si>
  <si>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</si>
  <si>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</si>
  <si>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</si>
  <si>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</si>
  <si>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</si>
  <si>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</si>
  <si>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</si>
  <si>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</si>
  <si>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</si>
  <si>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</si>
  <si>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</si>
  <si>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</si>
  <si>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</si>
  <si>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</si>
  <si>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</si>
  <si>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</si>
  <si>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</si>
  <si>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</si>
  <si>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</si>
  <si>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</si>
  <si>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</si>
  <si>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</si>
  <si>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</si>
  <si>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</si>
  <si>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</si>
  <si>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</si>
  <si>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</si>
  <si>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</si>
  <si>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</si>
  <si>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</si>
  <si>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</si>
  <si>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</si>
  <si>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</si>
  <si>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</si>
  <si>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</si>
  <si>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</si>
  <si>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</si>
  <si>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</si>
  <si>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</si>
  <si>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</si>
  <si>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</si>
  <si>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</si>
  <si>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</si>
  <si>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</si>
  <si>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</si>
  <si>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</si>
  <si>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</si>
  <si>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</si>
  <si>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</si>
  <si>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</si>
  <si>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</si>
  <si>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</si>
  <si>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</si>
  <si>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</si>
  <si>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</si>
  <si>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</si>
  <si>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</si>
  <si>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</si>
  <si>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</si>
  <si>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</si>
  <si>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</si>
  <si>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</si>
  <si>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</si>
  <si>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</si>
  <si>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</si>
  <si>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</si>
  <si>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</si>
  <si>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</si>
  <si>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</si>
  <si>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</si>
  <si>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</si>
  <si>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</si>
  <si>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</si>
  <si>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</si>
  <si>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</si>
  <si>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</si>
  <si>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</si>
  <si>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</si>
  <si>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</si>
  <si>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</si>
  <si>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</si>
  <si>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</si>
  <si>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</si>
  <si>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</si>
  <si>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</si>
  <si>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</si>
  <si>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</si>
  <si>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</si>
  <si>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</si>
  <si>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</si>
  <si>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</si>
  <si>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</si>
  <si>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</si>
  <si>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</si>
  <si>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</si>
  <si>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</si>
  <si>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</si>
  <si>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</si>
  <si>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</si>
  <si>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</si>
  <si>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</si>
  <si>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</si>
  <si>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</si>
  <si>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</si>
  <si>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</si>
  <si>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</si>
  <si>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</si>
  <si>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</si>
  <si>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</si>
  <si>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</si>
  <si>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</si>
  <si>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</si>
  <si>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</si>
  <si>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</si>
  <si>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</si>
  <si>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</si>
  <si>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</si>
  <si>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</si>
  <si>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</si>
  <si>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</si>
  <si>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</si>
  <si>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</si>
  <si>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</si>
  <si>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</si>
  <si>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</si>
  <si>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</si>
  <si>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</si>
  <si>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</si>
  <si>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</si>
  <si>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</si>
  <si>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</si>
  <si>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</si>
  <si>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</si>
  <si>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</si>
  <si>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</si>
  <si>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</si>
  <si>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</si>
  <si>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</si>
  <si>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</si>
  <si>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</si>
  <si>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</si>
  <si>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</si>
  <si>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</si>
  <si>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</si>
  <si>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</si>
  <si>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</si>
  <si>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</si>
  <si>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</si>
  <si>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</si>
  <si>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</si>
  <si>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</si>
  <si>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</si>
  <si>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</si>
  <si>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</si>
  <si>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</si>
  <si>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</si>
  <si>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</si>
  <si>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</si>
  <si>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</si>
  <si>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</si>
  <si>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</si>
  <si>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</si>
  <si>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</si>
  <si>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</si>
  <si>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</si>
  <si>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</si>
  <si>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</si>
  <si>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</si>
  <si>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</si>
  <si>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</si>
  <si>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</si>
  <si>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</si>
  <si>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</si>
  <si>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</si>
  <si>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</si>
  <si>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</si>
  <si>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</si>
  <si>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</si>
  <si>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</si>
  <si>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</si>
  <si>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</si>
  <si>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</si>
  <si>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</si>
  <si>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</si>
  <si>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</si>
  <si>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</si>
  <si>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</si>
  <si>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</si>
  <si>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</si>
  <si>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</si>
  <si>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</si>
  <si>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</si>
  <si>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</si>
  <si>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</si>
  <si>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</si>
  <si>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</si>
  <si>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</si>
  <si>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</si>
  <si>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</si>
  <si>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</si>
  <si>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</si>
  <si>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</si>
  <si>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</si>
  <si>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</si>
  <si>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</si>
  <si>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</si>
  <si>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</si>
  <si>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</si>
  <si>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</si>
  <si>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</si>
  <si>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</si>
  <si>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</si>
  <si>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</si>
  <si>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</si>
  <si>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</si>
  <si>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</si>
  <si>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</si>
  <si>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</si>
  <si>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</si>
  <si>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</si>
  <si>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</si>
  <si>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</si>
  <si>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</si>
  <si>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</si>
  <si>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</si>
  <si>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</si>
  <si>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</si>
  <si>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</si>
  <si>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</si>
  <si>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</si>
  <si>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</si>
  <si>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</si>
  <si>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</si>
  <si>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</si>
  <si>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</si>
  <si>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</si>
  <si>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</si>
  <si>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</si>
  <si>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</si>
  <si>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</si>
  <si>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</si>
  <si>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</si>
  <si>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</si>
  <si>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</si>
  <si>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</si>
  <si>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</si>
  <si>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</si>
  <si>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</si>
  <si>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</si>
  <si>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</si>
  <si>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</si>
  <si>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</si>
  <si>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</si>
  <si>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</si>
  <si>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</si>
  <si>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</si>
  <si>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</si>
  <si>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</si>
  <si>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</si>
  <si>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</si>
  <si>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</si>
  <si>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</si>
  <si>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</si>
  <si>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</si>
  <si>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</si>
  <si>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</si>
  <si>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</si>
  <si>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</si>
  <si>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</si>
  <si>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</si>
  <si>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</si>
  <si>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</si>
  <si>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</si>
  <si>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</si>
  <si>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</si>
  <si>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</si>
  <si>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</si>
  <si>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</si>
  <si>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</si>
  <si>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</si>
  <si>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</si>
  <si>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</si>
  <si>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</si>
  <si>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</si>
  <si>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</si>
  <si>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</si>
  <si>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</si>
  <si>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</si>
  <si>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</si>
  <si>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</si>
  <si>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</si>
  <si>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</si>
  <si>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</si>
  <si>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</si>
  <si>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</si>
  <si>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</si>
  <si>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</si>
  <si>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</si>
  <si>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</si>
  <si>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</si>
  <si>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</si>
  <si>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</si>
  <si>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</si>
  <si>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</si>
  <si>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</si>
  <si>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</si>
  <si>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</si>
  <si>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</si>
  <si>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</si>
  <si>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</si>
  <si>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</si>
  <si>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</si>
  <si>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</si>
  <si>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</si>
  <si>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</si>
  <si>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</si>
  <si>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</si>
  <si>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</si>
  <si>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</si>
  <si>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</si>
  <si>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</si>
  <si>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</si>
  <si>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</si>
  <si>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</si>
  <si>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</si>
  <si>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</si>
  <si>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</si>
  <si>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</si>
  <si>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</si>
  <si>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</si>
  <si>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</si>
  <si>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</si>
  <si>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</si>
  <si>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</si>
  <si>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</si>
  <si>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</si>
  <si>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</si>
  <si>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</si>
  <si>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</si>
  <si>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</si>
  <si>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</si>
  <si>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</si>
  <si>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</si>
  <si>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</si>
  <si>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</si>
  <si>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</si>
  <si>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</si>
  <si>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</si>
  <si>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</si>
  <si>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</si>
  <si>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</si>
  <si>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</si>
  <si>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</si>
  <si>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</si>
  <si>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</si>
  <si>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</si>
  <si>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</si>
  <si>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</si>
  <si>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</si>
  <si>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</si>
  <si>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</si>
  <si>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</si>
  <si>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</si>
  <si>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</si>
  <si>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</si>
  <si>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</si>
  <si>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</si>
  <si>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</si>
  <si>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</si>
  <si>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</si>
  <si>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</si>
  <si>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</si>
  <si>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</si>
  <si>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</si>
  <si>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</si>
  <si>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</si>
  <si>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</si>
  <si>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</si>
  <si>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</si>
  <si>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</si>
  <si>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</si>
  <si>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</si>
  <si>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</si>
  <si>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</si>
  <si>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</si>
  <si>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</si>
  <si>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</si>
  <si>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</si>
  <si>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</si>
  <si>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</si>
  <si>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</si>
  <si>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</si>
  <si>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</si>
  <si>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</si>
  <si>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</si>
  <si>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</si>
  <si>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</si>
  <si>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</si>
  <si>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</si>
  <si>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</si>
  <si>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</si>
  <si>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</si>
  <si>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</si>
  <si>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</si>
  <si>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</si>
  <si>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</si>
  <si>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</si>
  <si>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</si>
  <si>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</si>
  <si>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</si>
  <si>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</si>
  <si>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</si>
  <si>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</si>
  <si>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</si>
  <si>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</si>
  <si>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</si>
  <si>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</si>
  <si>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</si>
  <si>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</si>
  <si>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</si>
  <si>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</si>
  <si>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</si>
  <si>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</si>
  <si>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</si>
  <si>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</si>
  <si>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</si>
  <si>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</si>
  <si>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</si>
  <si>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</si>
  <si>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</si>
  <si>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</si>
  <si>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</si>
  <si>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</si>
  <si>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</si>
  <si>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</si>
  <si>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</si>
  <si>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</si>
  <si>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</si>
  <si>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</si>
  <si>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</si>
  <si>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</si>
  <si>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</si>
  <si>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</si>
  <si>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</si>
  <si>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</si>
  <si>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</si>
  <si>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</si>
  <si>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</si>
  <si>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</si>
  <si>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</si>
  <si>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</si>
  <si>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</si>
  <si>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</si>
  <si>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</si>
  <si>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</si>
  <si>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</si>
  <si>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</si>
  <si>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</si>
  <si>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</si>
  <si>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</si>
  <si>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</si>
  <si>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</si>
  <si>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</si>
  <si>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</si>
  <si>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</si>
  <si>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</si>
  <si>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</si>
  <si>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</si>
  <si>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</si>
  <si>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</si>
  <si>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</si>
  <si>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</si>
  <si>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</si>
  <si>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</si>
  <si>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</si>
  <si>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</si>
  <si>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</si>
  <si>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</si>
  <si>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</si>
  <si>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</si>
  <si>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</si>
  <si>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</si>
  <si>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</si>
  <si>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</si>
  <si>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</si>
  <si>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</si>
  <si>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</si>
  <si>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</si>
  <si>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</si>
  <si>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</si>
  <si>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</si>
  <si>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</si>
  <si>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</si>
  <si>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</si>
  <si>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</si>
  <si>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</si>
  <si>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</si>
  <si>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</si>
  <si>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</si>
  <si>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</si>
  <si>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</si>
  <si>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</si>
  <si>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</si>
  <si>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</si>
  <si>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</si>
  <si>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</si>
  <si>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</si>
  <si>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</si>
  <si>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</si>
  <si>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</si>
  <si>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</si>
  <si>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</si>
  <si>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</si>
  <si>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</si>
  <si>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</si>
  <si>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</si>
  <si>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</si>
  <si>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</si>
  <si>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</si>
  <si>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</si>
  <si>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</si>
  <si>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</si>
  <si>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</si>
  <si>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</si>
  <si>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</si>
  <si>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</si>
  <si>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</si>
  <si>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</si>
  <si>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</si>
  <si>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</si>
  <si>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</si>
  <si>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</si>
  <si>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</si>
  <si>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</si>
  <si>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</si>
  <si>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</si>
  <si>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</si>
  <si>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</si>
  <si>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</si>
  <si>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</si>
  <si>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</si>
  <si>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</si>
  <si>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</si>
  <si>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</si>
  <si>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</si>
  <si>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</si>
  <si>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</si>
  <si>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</si>
  <si>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</si>
  <si>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</si>
  <si>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</si>
  <si>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</si>
  <si>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</si>
  <si>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</si>
  <si>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</si>
  <si>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</si>
  <si>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</si>
  <si>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</si>
  <si>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</si>
  <si>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</si>
  <si>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</si>
  <si>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</si>
  <si>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</si>
  <si>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</si>
  <si>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</si>
  <si>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</si>
  <si>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</si>
  <si>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</si>
  <si>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</si>
  <si>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</si>
  <si>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</si>
  <si>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</si>
  <si>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</si>
  <si>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</si>
  <si>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</si>
  <si>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</si>
  <si>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</si>
  <si>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</si>
  <si>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</si>
  <si>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</si>
  <si>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</si>
  <si>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</si>
  <si>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</si>
  <si>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</si>
  <si>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</si>
  <si>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</si>
  <si>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</si>
  <si>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</si>
  <si>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</si>
  <si>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</si>
  <si>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</si>
  <si>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</si>
  <si>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</si>
  <si>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</si>
  <si>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</si>
  <si>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</si>
  <si>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</si>
  <si>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</si>
  <si>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</si>
  <si>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</si>
  <si>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</si>
  <si>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</si>
  <si>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</si>
  <si>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</si>
  <si>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</si>
  <si>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</si>
  <si>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</si>
  <si>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</si>
  <si>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</si>
  <si>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</si>
  <si>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</si>
  <si>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</si>
  <si>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</si>
  <si>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</si>
  <si>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</si>
  <si>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</si>
  <si>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</si>
  <si>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</si>
  <si>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</si>
  <si>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</si>
  <si>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</si>
  <si>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</si>
  <si>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</si>
  <si>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</si>
  <si>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</si>
  <si>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</si>
  <si>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</si>
  <si>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</si>
  <si>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</si>
  <si>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</si>
  <si>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</si>
  <si>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</si>
  <si>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</si>
  <si>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</si>
  <si>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</si>
  <si>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</si>
  <si>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</si>
  <si>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</si>
  <si>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</si>
  <si>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</si>
  <si>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</si>
  <si>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</si>
  <si>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</si>
  <si>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</si>
  <si>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</si>
  <si>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</si>
  <si>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</si>
  <si>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</si>
  <si>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</si>
  <si>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</si>
  <si>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</si>
  <si>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</si>
  <si>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</si>
  <si>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</si>
  <si>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</si>
  <si>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</si>
  <si>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</si>
  <si>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</si>
  <si>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</si>
  <si>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</si>
  <si>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</si>
  <si>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</si>
  <si>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</si>
  <si>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</si>
  <si>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</si>
  <si>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</si>
  <si>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</si>
  <si>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</si>
  <si>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</si>
  <si>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</si>
  <si>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</si>
  <si>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</si>
  <si>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</si>
  <si>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</si>
  <si>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</si>
  <si>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</si>
  <si>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</si>
  <si>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</si>
  <si>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</si>
  <si>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</si>
  <si>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</si>
  <si>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</si>
  <si>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</si>
  <si>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</si>
  <si>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</si>
  <si>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</si>
  <si>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</si>
  <si>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</si>
  <si>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</si>
  <si>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</si>
  <si>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</si>
  <si>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</si>
  <si>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</si>
  <si>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</si>
  <si>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</si>
  <si>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</si>
  <si>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</si>
  <si>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</si>
  <si>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</si>
  <si>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</si>
  <si>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</si>
  <si>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</si>
  <si>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</si>
  <si>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</si>
  <si>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</si>
  <si>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</si>
  <si>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</si>
  <si>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</si>
  <si>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</si>
  <si>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</si>
  <si>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</si>
  <si>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</si>
  <si>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</si>
  <si>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</si>
  <si>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</si>
  <si>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</si>
  <si>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</si>
  <si>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</si>
  <si>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</si>
  <si>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</si>
  <si>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</si>
  <si>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</si>
  <si>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</si>
  <si>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</si>
  <si>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</si>
  <si>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</si>
  <si>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</si>
  <si>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</si>
  <si>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</si>
  <si>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</si>
  <si>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</si>
  <si>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</si>
  <si>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</si>
  <si>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</si>
  <si>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</si>
  <si>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</si>
  <si>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</si>
  <si>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</si>
  <si>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</si>
  <si>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</si>
  <si>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</si>
  <si>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</si>
  <si>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</si>
  <si>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</si>
  <si>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</si>
  <si>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</si>
  <si>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</si>
  <si>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</si>
  <si>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</si>
  <si>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</si>
  <si>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</si>
  <si>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</si>
  <si>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</si>
  <si>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</si>
  <si>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</si>
  <si>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</si>
  <si>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</si>
  <si>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</si>
  <si>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</si>
  <si>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</si>
  <si>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</si>
  <si>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</si>
  <si>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</si>
  <si>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</si>
  <si>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</si>
  <si>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</si>
  <si>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</si>
  <si>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</si>
  <si>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</si>
  <si>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</si>
  <si>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</si>
  <si>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</si>
  <si>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</si>
  <si>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</si>
  <si>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</si>
  <si>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</si>
  <si>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</si>
  <si>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</si>
  <si>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</si>
  <si>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</si>
  <si>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</si>
  <si>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</si>
  <si>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</si>
  <si>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</si>
  <si>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</si>
  <si>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</si>
  <si>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</si>
  <si>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</si>
  <si>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</si>
  <si>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</si>
  <si>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</si>
  <si>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</si>
  <si>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</si>
  <si>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</si>
  <si>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</si>
  <si>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</si>
  <si>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</si>
  <si>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</si>
  <si>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</si>
  <si>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</si>
  <si>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</si>
  <si>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</si>
  <si>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</si>
  <si>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</si>
  <si>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</si>
  <si>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</si>
  <si>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</si>
  <si>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</si>
  <si>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</si>
  <si>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</si>
  <si>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</si>
  <si>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</si>
  <si>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</si>
  <si>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</si>
  <si>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</si>
  <si>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</si>
  <si>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</si>
  <si>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</si>
  <si>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</si>
  <si>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</si>
  <si>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</si>
  <si>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</si>
  <si>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</si>
  <si>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</si>
  <si>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</si>
  <si>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</si>
  <si>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</si>
  <si>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</si>
  <si>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</si>
  <si>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</si>
  <si>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</si>
  <si>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</si>
  <si>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</si>
  <si>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</si>
  <si>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</si>
  <si>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</si>
  <si>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</si>
  <si>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</si>
  <si>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</si>
  <si>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</si>
  <si>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</si>
  <si>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</si>
  <si>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</si>
  <si>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</si>
  <si>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</si>
  <si>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</si>
  <si>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</si>
  <si>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</si>
  <si>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</si>
  <si>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</si>
  <si>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</si>
  <si>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</si>
  <si>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</si>
  <si>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</si>
  <si>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</si>
  <si>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</si>
  <si>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</si>
  <si>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</si>
  <si>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</si>
  <si>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</si>
  <si>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</si>
  <si>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</si>
  <si>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</si>
  <si>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</si>
  <si>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</si>
  <si>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</si>
  <si>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</si>
  <si>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</si>
  <si>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</si>
  <si>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</si>
  <si>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</si>
  <si>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</si>
  <si>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</si>
  <si>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</si>
  <si>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</si>
  <si>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</si>
  <si>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</si>
  <si>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</si>
  <si>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</si>
  <si>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</si>
  <si>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</si>
  <si>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</si>
  <si>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</si>
  <si>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</si>
  <si>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</si>
  <si>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</si>
  <si>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</si>
  <si>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</si>
  <si>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</si>
  <si>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</si>
  <si>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</si>
  <si>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</si>
  <si>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</si>
  <si>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</si>
  <si>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</si>
  <si>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</si>
  <si>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</si>
  <si>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</si>
  <si>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</si>
  <si>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</si>
  <si>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</si>
  <si>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</si>
  <si>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</si>
  <si>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</si>
  <si>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</si>
  <si>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</si>
  <si>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</si>
  <si>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</si>
  <si>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</si>
  <si>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</si>
  <si>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</si>
  <si>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</si>
  <si>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</si>
  <si>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</si>
  <si>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</si>
  <si>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</si>
  <si>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</si>
  <si>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</si>
  <si>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</si>
  <si>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</si>
  <si>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</si>
  <si>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</si>
  <si>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</si>
  <si>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</si>
  <si>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</si>
  <si>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</si>
  <si>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</si>
  <si>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</si>
  <si>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</si>
  <si>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</si>
  <si>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</si>
  <si>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</si>
  <si>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</si>
  <si>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</si>
  <si>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</si>
  <si>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</si>
  <si>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</si>
  <si>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</si>
  <si>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</si>
  <si>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</si>
  <si>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</si>
  <si>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</si>
  <si>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</si>
  <si>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</si>
  <si>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</si>
  <si>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</si>
  <si>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</si>
  <si>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</si>
  <si>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</si>
  <si>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</si>
  <si>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</si>
  <si>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</si>
  <si>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</si>
  <si>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</si>
  <si>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</si>
  <si>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</si>
  <si>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</si>
  <si>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</si>
  <si>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</si>
  <si>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</si>
  <si>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</si>
  <si>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</si>
  <si>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</si>
  <si>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</si>
  <si>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</si>
  <si>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</si>
  <si>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</si>
  <si>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</si>
  <si>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</si>
  <si>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</si>
  <si>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</si>
  <si>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</si>
  <si>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</si>
  <si>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</si>
  <si>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</si>
  <si>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</si>
  <si>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</si>
  <si>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</si>
  <si>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</si>
  <si>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</si>
  <si>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</si>
  <si>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</si>
  <si>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</si>
  <si>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</si>
  <si>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</si>
  <si>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</si>
  <si>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</si>
  <si>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</si>
  <si>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</si>
  <si>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</si>
  <si>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</si>
  <si>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</si>
  <si>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</si>
  <si>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</si>
  <si>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</si>
  <si>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</si>
  <si>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</si>
  <si>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</si>
  <si>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</si>
  <si>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</si>
  <si>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</si>
  <si>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</si>
  <si>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</si>
  <si>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</si>
  <si>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</si>
  <si>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</si>
  <si>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</si>
  <si>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</si>
  <si>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</si>
  <si>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</si>
  <si>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</si>
  <si>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</si>
  <si>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</si>
  <si>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</si>
  <si>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</si>
  <si>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</si>
  <si>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</si>
  <si>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</si>
  <si>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</si>
  <si>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</si>
  <si>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</si>
  <si>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</si>
  <si>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</si>
  <si>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</si>
  <si>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</si>
  <si>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</si>
  <si>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</si>
  <si>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</si>
  <si>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</si>
  <si>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</si>
  <si>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</si>
  <si>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</si>
  <si>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</si>
  <si>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</si>
  <si>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</si>
  <si>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</si>
  <si>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</si>
  <si>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</si>
  <si>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</si>
  <si>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</si>
  <si>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</si>
  <si>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</si>
  <si>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</si>
  <si>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</si>
  <si>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</si>
  <si>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</si>
  <si>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</si>
  <si>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</si>
  <si>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</si>
  <si>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</si>
  <si>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</si>
  <si>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</si>
  <si>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</si>
  <si>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</si>
  <si>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</si>
  <si>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</si>
  <si>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</si>
  <si>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</si>
  <si>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</si>
  <si>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</si>
  <si>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</si>
  <si>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</si>
  <si>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</si>
  <si>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</si>
  <si>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</si>
  <si>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</si>
  <si>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</si>
  <si>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</si>
  <si>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</si>
  <si>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</si>
  <si>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</si>
  <si>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</si>
  <si>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</si>
  <si>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</si>
  <si>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</si>
  <si>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</si>
  <si>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</si>
  <si>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</si>
  <si>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</si>
  <si>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</si>
  <si>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</si>
  <si>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</si>
  <si>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</si>
  <si>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</si>
  <si>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</si>
  <si>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</si>
  <si>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</si>
  <si>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</si>
  <si>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</si>
  <si>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</si>
  <si>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</si>
  <si>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</si>
  <si>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</si>
  <si>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</si>
  <si>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</si>
  <si>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</si>
  <si>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</si>
  <si>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</si>
  <si>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</si>
  <si>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</si>
  <si>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</si>
  <si>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</si>
  <si>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</si>
  <si>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</si>
  <si>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</si>
  <si>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</si>
  <si>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</si>
  <si>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</si>
  <si>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</si>
  <si>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</si>
  <si>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</si>
  <si>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</si>
  <si>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</si>
  <si>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</si>
  <si>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</si>
  <si>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</si>
  <si>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</si>
  <si>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</si>
  <si>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</si>
  <si>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</si>
  <si>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</si>
  <si>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</si>
  <si>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</si>
  <si>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</si>
  <si>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</si>
  <si>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</si>
  <si>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</si>
  <si>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</si>
  <si>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</si>
  <si>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</si>
  <si>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</si>
  <si>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</si>
  <si>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</si>
  <si>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</si>
  <si>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</si>
  <si>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</si>
  <si>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</si>
  <si>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</si>
  <si>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</si>
  <si>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</si>
  <si>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</si>
  <si>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</si>
  <si>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</si>
  <si>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</si>
  <si>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</si>
  <si>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</si>
  <si>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</si>
  <si>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</si>
  <si>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</si>
  <si>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</si>
  <si>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</si>
  <si>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</si>
  <si>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</si>
  <si>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</si>
  <si>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</si>
  <si>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</si>
  <si>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</si>
  <si>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</si>
  <si>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</si>
  <si>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</si>
  <si>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</si>
  <si>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</si>
  <si>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</si>
  <si>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</si>
  <si>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</si>
  <si>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</si>
  <si>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</si>
  <si>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</si>
  <si>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</si>
  <si>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</si>
  <si>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</si>
  <si>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</si>
  <si>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</si>
  <si>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</si>
  <si>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</si>
  <si>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</si>
  <si>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</si>
  <si>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</si>
  <si>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</si>
  <si>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</si>
  <si>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</si>
  <si>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</si>
  <si>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</si>
  <si>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</si>
  <si>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</si>
  <si>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</si>
  <si>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</si>
  <si>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</si>
  <si>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</si>
  <si>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</si>
  <si>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</si>
  <si>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</si>
  <si>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</si>
  <si>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</si>
  <si>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</si>
  <si>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</si>
  <si>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</si>
  <si>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</si>
  <si>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</si>
  <si>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</si>
  <si>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</si>
  <si>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</si>
  <si>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</si>
  <si>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</si>
  <si>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</si>
  <si>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</si>
  <si>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</si>
  <si>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</si>
  <si>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</si>
  <si>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</si>
  <si>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</si>
  <si>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</si>
  <si>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</si>
  <si>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</si>
  <si>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</si>
  <si>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</si>
  <si>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</si>
  <si>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</si>
  <si>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</si>
  <si>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</si>
  <si>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</si>
  <si>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</si>
  <si>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</si>
  <si>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</si>
  <si>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</si>
  <si>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</si>
  <si>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</si>
  <si>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</si>
  <si>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</si>
  <si>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</si>
  <si>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</si>
  <si>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</si>
  <si>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</si>
  <si>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</si>
  <si>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</si>
  <si>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</si>
  <si>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</si>
  <si>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</si>
  <si>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</si>
  <si>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</si>
  <si>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</si>
  <si>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</si>
  <si>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</si>
  <si>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</si>
  <si>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</si>
  <si>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</si>
  <si>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</si>
  <si>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</si>
  <si>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</si>
  <si>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</si>
  <si>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</si>
  <si>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</si>
  <si>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</si>
  <si>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</si>
  <si>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</si>
  <si>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</si>
  <si>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</si>
  <si>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</si>
  <si>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</si>
  <si>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</si>
  <si>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</si>
  <si>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</si>
  <si>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</si>
  <si>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</si>
  <si>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</si>
  <si>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</si>
  <si>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</si>
  <si>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</si>
  <si>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</si>
  <si>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</si>
  <si>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</si>
  <si>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</si>
  <si>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</si>
  <si>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</si>
  <si>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</si>
  <si>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</si>
  <si>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</si>
  <si>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</si>
  <si>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</si>
  <si>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</si>
  <si>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</si>
  <si>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</si>
  <si>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</si>
  <si>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</si>
  <si>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</si>
  <si>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</si>
  <si>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</si>
  <si>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</si>
  <si>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</si>
  <si>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</si>
  <si>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</si>
  <si>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</si>
  <si>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</si>
  <si>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</si>
  <si>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</si>
  <si>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</si>
  <si>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</si>
  <si>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</si>
  <si>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</si>
  <si>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</si>
  <si>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</si>
  <si>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</si>
  <si>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</si>
  <si>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</si>
  <si>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</si>
  <si>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</si>
  <si>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</si>
  <si>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</si>
  <si>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</si>
  <si>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</si>
  <si>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</si>
  <si>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</si>
  <si>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</si>
  <si>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</si>
  <si>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</si>
  <si>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</si>
  <si>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</si>
  <si>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</si>
  <si>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</si>
  <si>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</si>
  <si>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</si>
  <si>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</si>
  <si>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</si>
  <si>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</si>
  <si>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</si>
  <si>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</si>
  <si>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</si>
  <si>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</si>
  <si>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</si>
  <si>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</si>
  <si>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</si>
  <si>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</si>
  <si>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</si>
  <si>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</si>
  <si>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</si>
  <si>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</si>
  <si>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</si>
  <si>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</si>
  <si>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</si>
  <si>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</si>
  <si>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</si>
  <si>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</si>
  <si>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</si>
  <si>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</si>
  <si>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</si>
  <si>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</si>
  <si>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</si>
  <si>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</si>
  <si>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</si>
  <si>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</si>
  <si>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</si>
  <si>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</si>
  <si>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</si>
  <si>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</si>
  <si>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</si>
  <si>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</si>
  <si>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</si>
  <si>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</si>
  <si>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</si>
  <si>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</si>
  <si>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</si>
  <si>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</si>
  <si>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</si>
  <si>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</si>
  <si>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</si>
  <si>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</si>
  <si>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</si>
  <si>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</si>
  <si>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</si>
  <si>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</si>
  <si>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</si>
  <si>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</si>
  <si>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</si>
  <si>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</si>
  <si>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</si>
  <si>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</si>
  <si>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</si>
  <si>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</si>
  <si>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</si>
  <si>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</si>
  <si>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</si>
  <si>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</si>
  <si>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</si>
  <si>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</si>
  <si>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</si>
  <si>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</si>
  <si>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</si>
  <si>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</si>
  <si>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</si>
  <si>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</si>
  <si>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</si>
  <si>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</si>
  <si>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</si>
  <si>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</si>
  <si>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</si>
  <si>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</si>
  <si>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</si>
  <si>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</si>
  <si>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</si>
  <si>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</si>
  <si>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</si>
  <si>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</si>
  <si>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</si>
  <si>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</si>
  <si>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</si>
  <si>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</si>
  <si>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</si>
  <si>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</si>
  <si>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</si>
  <si>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</si>
  <si>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</si>
  <si>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</si>
  <si>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</si>
  <si>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</si>
  <si>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</si>
  <si>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</si>
  <si>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</si>
  <si>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</si>
  <si>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</si>
  <si>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</si>
  <si>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</si>
  <si>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</si>
  <si>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</si>
  <si>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</si>
  <si>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</si>
  <si>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</si>
  <si>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</si>
  <si>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</si>
  <si>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</si>
  <si>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</si>
  <si>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</si>
  <si>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</si>
  <si>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</si>
  <si>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</si>
  <si>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</si>
  <si>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</si>
  <si>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</si>
  <si>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</si>
  <si>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</si>
  <si>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</si>
  <si>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</si>
  <si>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</si>
  <si>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</si>
  <si>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</si>
  <si>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</si>
  <si>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</si>
  <si>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</si>
  <si>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</si>
  <si>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</si>
  <si>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</si>
  <si>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</si>
  <si>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</si>
  <si>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</si>
  <si>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</si>
  <si>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</si>
  <si>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</si>
  <si>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</si>
  <si>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</si>
  <si>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</si>
  <si>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</si>
  <si>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</si>
  <si>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</si>
  <si>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</si>
  <si>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</si>
  <si>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</si>
  <si>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</si>
  <si>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</si>
  <si>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</si>
  <si>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</si>
  <si>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</si>
  <si>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</si>
  <si>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</si>
  <si>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</si>
  <si>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</si>
  <si>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</si>
  <si>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</si>
  <si>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</si>
  <si>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</si>
  <si>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</si>
  <si>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</si>
  <si>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</si>
  <si>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</si>
  <si>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</si>
  <si>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</si>
  <si>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</si>
  <si>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</si>
  <si>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</si>
  <si>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</si>
  <si>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</si>
  <si>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</si>
  <si>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</si>
  <si>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</si>
  <si>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</si>
  <si>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</si>
  <si>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</si>
  <si>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</si>
  <si>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</si>
  <si>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</si>
  <si>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</si>
  <si>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</si>
  <si>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</si>
  <si>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</si>
  <si>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</si>
  <si>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</si>
  <si>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</si>
  <si>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</si>
  <si>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</si>
  <si>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</si>
  <si>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</si>
  <si>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</si>
  <si>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</si>
  <si>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</si>
  <si>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</si>
  <si>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</si>
  <si>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</si>
  <si>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</si>
  <si>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</si>
  <si>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</si>
  <si>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</si>
  <si>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</si>
  <si>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</si>
  <si>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</si>
  <si>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</si>
  <si>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</si>
  <si>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</si>
  <si>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</si>
  <si>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</si>
  <si>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</si>
  <si>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</si>
  <si>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</si>
  <si>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</si>
  <si>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</si>
  <si>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</si>
  <si>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</si>
  <si>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</si>
  <si>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</si>
  <si>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</si>
  <si>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</si>
  <si>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</si>
  <si>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</si>
  <si>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</si>
  <si>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</si>
  <si>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</si>
  <si>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</si>
  <si>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</si>
  <si>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</si>
  <si>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</si>
  <si>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</si>
  <si>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</si>
  <si>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</si>
  <si>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</si>
  <si>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</si>
  <si>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</si>
  <si>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</si>
  <si>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</si>
  <si>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</si>
  <si>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</si>
  <si>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</si>
  <si>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</si>
  <si>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</si>
  <si>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</si>
  <si>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</si>
  <si>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</si>
  <si>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</si>
  <si>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</si>
  <si>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</si>
  <si>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</si>
  <si>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</si>
  <si>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</si>
  <si>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</si>
  <si>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</si>
  <si>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</si>
  <si>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</si>
  <si>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</si>
  <si>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</si>
  <si>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</si>
  <si>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</si>
  <si>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</si>
  <si>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</si>
  <si>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</si>
  <si>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</si>
  <si>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</si>
  <si>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</si>
  <si>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</si>
  <si>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</si>
  <si>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</si>
  <si>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</si>
  <si>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</si>
  <si>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</si>
  <si>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</si>
  <si>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</si>
  <si>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</si>
  <si>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</si>
  <si>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</si>
  <si>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</si>
  <si>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</si>
  <si>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</si>
  <si>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</si>
  <si>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</si>
  <si>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</si>
  <si>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</si>
  <si>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</si>
  <si>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</si>
  <si>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</si>
  <si>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</si>
  <si>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</si>
  <si>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</si>
  <si>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</si>
  <si>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</si>
  <si>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</si>
  <si>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</si>
  <si>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</si>
  <si>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</si>
  <si>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</si>
  <si>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</si>
  <si>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</si>
  <si>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</si>
  <si>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</si>
  <si>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</si>
  <si>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</si>
  <si>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</si>
  <si>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</si>
  <si>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</si>
  <si>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</si>
  <si>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</si>
  <si>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</si>
  <si>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</si>
  <si>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</si>
  <si>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</si>
  <si>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</si>
  <si>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</si>
  <si>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</si>
  <si>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</si>
  <si>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</si>
  <si>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</si>
  <si>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</si>
  <si>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</si>
  <si>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</si>
  <si>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</si>
  <si>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</si>
  <si>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</si>
  <si>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</si>
  <si>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</si>
  <si>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</si>
  <si>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</si>
  <si>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</si>
  <si>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</si>
  <si>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</si>
  <si>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</si>
  <si>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</si>
  <si>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</si>
  <si>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</si>
  <si>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</si>
  <si>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</si>
  <si>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</si>
  <si>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</si>
  <si>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</si>
  <si>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</si>
  <si>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</si>
  <si>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</si>
  <si>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</si>
  <si>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</si>
  <si>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</si>
  <si>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</si>
  <si>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</si>
  <si>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</si>
  <si>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</si>
  <si>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</si>
  <si>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</si>
  <si>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</si>
  <si>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</si>
  <si>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</si>
  <si>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</si>
  <si>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</si>
  <si>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</si>
  <si>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</si>
  <si>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</si>
  <si>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</si>
  <si>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</si>
  <si>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</si>
  <si>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</si>
  <si>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</si>
  <si>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</si>
  <si>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</si>
  <si>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</si>
  <si>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</si>
  <si>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</si>
  <si>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</si>
  <si>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</si>
  <si>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</si>
  <si>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</si>
  <si>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</si>
  <si>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</si>
  <si>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</si>
  <si>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</si>
  <si>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</si>
  <si>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</si>
  <si>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</si>
  <si>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</si>
  <si>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</si>
  <si>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</si>
  <si>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</si>
  <si>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</si>
  <si>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</si>
  <si>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</si>
  <si>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</si>
  <si>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</si>
  <si>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</si>
  <si>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</si>
  <si>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</si>
  <si>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</si>
  <si>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</si>
  <si>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</si>
  <si>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</si>
  <si>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</si>
  <si>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</si>
  <si>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</si>
  <si>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</si>
  <si>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</si>
  <si>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</si>
  <si>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</si>
  <si>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</si>
  <si>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</si>
  <si>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</si>
  <si>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</si>
  <si>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</si>
  <si>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</si>
  <si>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</si>
  <si>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</si>
  <si>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</si>
  <si>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</si>
  <si>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</si>
  <si>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</si>
  <si>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</si>
  <si>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</si>
  <si>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</si>
  <si>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</si>
  <si>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</si>
  <si>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</si>
  <si>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</si>
  <si>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</si>
  <si>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</si>
  <si>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</si>
  <si>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</si>
  <si>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</si>
  <si>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</si>
  <si>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</si>
  <si>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</si>
  <si>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</si>
  <si>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</si>
  <si>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</si>
  <si>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</si>
  <si>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</si>
  <si>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</si>
  <si>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</si>
  <si>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</si>
  <si>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</si>
  <si>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</si>
  <si>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</si>
  <si>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</si>
  <si>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</si>
  <si>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</si>
  <si>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</si>
  <si>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</si>
  <si>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</si>
  <si>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</si>
  <si>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</si>
  <si>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</si>
  <si>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</si>
  <si>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</si>
  <si>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</si>
  <si>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</si>
  <si>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</si>
  <si>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</si>
  <si>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</si>
  <si>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</si>
  <si>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</si>
  <si>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</si>
  <si>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</si>
  <si>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</si>
  <si>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</si>
  <si>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</si>
  <si>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</si>
  <si>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</si>
  <si>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</si>
  <si>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</si>
  <si>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</si>
  <si>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</si>
  <si>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</si>
  <si>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</si>
  <si>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</si>
  <si>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</si>
  <si>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</si>
  <si>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</si>
  <si>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</si>
  <si>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</si>
  <si>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</si>
  <si>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</si>
  <si>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</si>
  <si>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</si>
  <si>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</si>
  <si>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</si>
  <si>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</si>
  <si>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</si>
  <si>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</si>
  <si>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</si>
  <si>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</si>
  <si>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</si>
  <si>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</si>
  <si>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</si>
  <si>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</si>
  <si>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</si>
  <si>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</si>
  <si>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</si>
  <si>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</si>
  <si>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</si>
  <si>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</si>
  <si>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</si>
  <si>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</si>
  <si>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</si>
  <si>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</si>
  <si>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</si>
  <si>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</si>
  <si>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</si>
  <si>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</si>
  <si>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</si>
  <si>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</si>
  <si>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</si>
  <si>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</si>
  <si>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</si>
  <si>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</si>
  <si>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</si>
  <si>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</si>
  <si>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</si>
  <si>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</si>
  <si>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</si>
  <si>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</si>
  <si>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</si>
  <si>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</si>
  <si>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</si>
  <si>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</si>
  <si>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</si>
  <si>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</si>
  <si>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</si>
  <si>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</si>
  <si>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</si>
  <si>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</si>
  <si>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</si>
  <si>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</si>
  <si>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</si>
  <si>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</si>
  <si>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</si>
  <si>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</si>
  <si>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</si>
  <si>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</si>
  <si>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</si>
  <si>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</si>
  <si>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</si>
  <si>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</si>
  <si>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</si>
  <si>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</si>
  <si>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</si>
  <si>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</si>
  <si>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</si>
  <si>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</si>
  <si>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</si>
  <si>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</si>
  <si>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</si>
  <si>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</si>
  <si>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</si>
  <si>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</si>
  <si>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</si>
  <si>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</si>
  <si>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</si>
  <si>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</si>
  <si>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</si>
  <si>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</si>
  <si>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</si>
  <si>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</si>
  <si>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</si>
  <si>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</si>
  <si>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</si>
  <si>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</si>
  <si>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</si>
  <si>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</si>
  <si>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</si>
  <si>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</si>
  <si>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</si>
  <si>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</si>
  <si>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</si>
  <si>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</si>
  <si>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</si>
  <si>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</si>
  <si>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</si>
  <si>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</si>
  <si>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</si>
  <si>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</si>
  <si>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</si>
  <si>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</si>
  <si>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</si>
  <si>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</si>
  <si>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</si>
  <si>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</si>
  <si>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</si>
  <si>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</si>
  <si>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</si>
  <si>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</si>
  <si>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</si>
  <si>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</si>
  <si>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</si>
  <si>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</si>
  <si>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</si>
  <si>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</si>
  <si>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</si>
  <si>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</si>
  <si>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</si>
  <si>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</si>
  <si>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</si>
  <si>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</si>
  <si>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</si>
  <si>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</si>
  <si>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</si>
  <si>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</si>
  <si>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</si>
  <si>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</si>
  <si>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</si>
  <si>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</si>
  <si>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</si>
  <si>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</si>
  <si>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</si>
  <si>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</si>
  <si>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</si>
  <si>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</si>
  <si>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</si>
  <si>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</si>
  <si>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</si>
  <si>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</si>
  <si>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</si>
  <si>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</si>
  <si>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</si>
  <si>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</si>
  <si>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</si>
  <si>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</si>
  <si>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</si>
  <si>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</si>
  <si>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</si>
  <si>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</si>
  <si>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</si>
  <si>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</si>
  <si>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</si>
  <si>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</si>
  <si>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</si>
  <si>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</si>
  <si>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</si>
  <si>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</si>
  <si>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</si>
  <si>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</si>
  <si>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</si>
  <si>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</si>
  <si>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</si>
  <si>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</si>
  <si>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</si>
  <si>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</si>
  <si>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</si>
  <si>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</si>
  <si>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</si>
  <si>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</si>
  <si>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</si>
  <si>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</si>
  <si>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</si>
  <si>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</si>
  <si>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</si>
  <si>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</si>
  <si>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</si>
  <si>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</si>
  <si>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</si>
  <si>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</si>
  <si>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</si>
  <si>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</si>
  <si>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</si>
  <si>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</si>
  <si>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</si>
  <si>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</si>
  <si>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</si>
  <si>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</si>
  <si>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</si>
  <si>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</si>
  <si>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</si>
  <si>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</si>
  <si>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</si>
  <si>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</si>
  <si>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</si>
  <si>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</si>
  <si>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</si>
  <si>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</si>
  <si>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</si>
  <si>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</si>
  <si>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</si>
  <si>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</si>
  <si>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</si>
  <si>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</si>
  <si>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</si>
  <si>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</si>
  <si>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</si>
  <si>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</si>
  <si>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</si>
  <si>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</si>
  <si>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</si>
  <si>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</si>
  <si>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</si>
  <si>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</si>
  <si>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</si>
  <si>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</si>
  <si>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</si>
  <si>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</si>
  <si>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</si>
  <si>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</si>
  <si>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</si>
  <si>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</si>
  <si>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</si>
  <si>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</si>
  <si>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</si>
  <si>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</si>
  <si>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</si>
  <si>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</si>
  <si>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</si>
  <si>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</si>
  <si>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</si>
  <si>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</si>
  <si>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</si>
  <si>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</si>
  <si>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</si>
  <si>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</si>
  <si>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</si>
  <si>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</si>
  <si>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</si>
  <si>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</si>
  <si>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</si>
  <si>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</si>
  <si>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</si>
  <si>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</si>
  <si>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</si>
  <si>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</si>
  <si>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</si>
  <si>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</si>
  <si>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</si>
  <si>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</si>
  <si>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</si>
  <si>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</si>
  <si>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</si>
  <si>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</si>
  <si>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</si>
  <si>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</si>
  <si>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</si>
  <si>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</si>
  <si>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</si>
  <si>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</si>
  <si>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</si>
  <si>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</si>
  <si>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</si>
  <si>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</si>
  <si>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</si>
  <si>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</si>
  <si>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</si>
  <si>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</si>
  <si>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</si>
  <si>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</si>
  <si>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</si>
  <si>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</si>
  <si>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</si>
  <si>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</si>
  <si>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</si>
  <si>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</si>
  <si>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</si>
  <si>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</si>
  <si>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</si>
  <si>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</si>
  <si>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</si>
  <si>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</si>
  <si>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</si>
  <si>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</si>
  <si>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</si>
  <si>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</si>
  <si>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</si>
  <si>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</si>
  <si>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</si>
  <si>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</si>
  <si>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</si>
  <si>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</si>
  <si>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</si>
  <si>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</si>
  <si>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</si>
  <si>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</si>
  <si>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</si>
  <si>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</si>
  <si>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</si>
  <si>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</si>
  <si>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</si>
  <si>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</si>
  <si>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</si>
  <si>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</si>
  <si>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</si>
  <si>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</si>
  <si>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</si>
  <si>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</si>
  <si>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</si>
  <si>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</si>
  <si>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</si>
  <si>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</si>
  <si>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</si>
  <si>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</si>
  <si>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</si>
  <si>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</si>
  <si>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</si>
  <si>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</si>
  <si>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</si>
  <si>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</si>
  <si>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</si>
  <si>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</si>
  <si>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</si>
  <si>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</si>
  <si>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</si>
  <si>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</si>
  <si>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</si>
  <si>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</si>
  <si>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</si>
  <si>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</si>
  <si>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</si>
  <si>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</si>
  <si>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</si>
  <si>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</si>
  <si>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</si>
  <si>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</si>
  <si>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</si>
  <si>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</si>
  <si>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</si>
  <si>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</si>
  <si>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</si>
  <si>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</si>
  <si>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</si>
  <si>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</si>
  <si>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</si>
  <si>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</si>
  <si>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</si>
  <si>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</si>
  <si>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</si>
  <si>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</si>
  <si>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</si>
  <si>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</si>
  <si>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</si>
  <si>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</si>
  <si>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</si>
  <si>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</si>
  <si>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</si>
  <si>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</si>
  <si>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</si>
  <si>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</si>
  <si>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</si>
  <si>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</si>
  <si>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</si>
  <si>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</si>
  <si>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</si>
  <si>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</si>
  <si>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</si>
  <si>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</si>
  <si>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</si>
  <si>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</si>
  <si>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</si>
  <si>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</si>
  <si>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</si>
  <si>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</si>
  <si>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</si>
  <si>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</si>
  <si>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</si>
  <si>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</si>
  <si>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</si>
  <si>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</si>
  <si>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</si>
  <si>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</si>
  <si>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</si>
  <si>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</si>
  <si>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</si>
  <si>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</si>
  <si>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</si>
  <si>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</si>
  <si>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</si>
  <si>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</si>
  <si>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</si>
  <si>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</si>
  <si>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</si>
  <si>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</si>
  <si>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</si>
  <si>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</si>
  <si>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</si>
  <si>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</si>
  <si>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</si>
  <si>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</si>
  <si>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</si>
  <si>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</si>
  <si>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</si>
  <si>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</si>
  <si>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</si>
  <si>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</si>
  <si>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</si>
  <si>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</si>
  <si>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</si>
  <si>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</si>
  <si>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</si>
  <si>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</si>
  <si>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</si>
  <si>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</si>
  <si>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</si>
  <si>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</si>
  <si>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</si>
  <si>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</si>
  <si>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</si>
  <si>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</si>
  <si>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</si>
  <si>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</si>
  <si>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</si>
  <si>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</si>
  <si>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</si>
  <si>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</si>
  <si>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</si>
  <si>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</si>
  <si>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</si>
  <si>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</si>
  <si>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</si>
  <si>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</si>
  <si>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</si>
  <si>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</si>
  <si>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</si>
  <si>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</si>
  <si>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</si>
  <si>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</si>
  <si>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</si>
  <si>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</si>
  <si>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</si>
  <si>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</si>
  <si>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</si>
  <si>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</si>
  <si>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</si>
  <si>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</si>
  <si>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</si>
  <si>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</si>
  <si>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</si>
  <si>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</si>
  <si>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</si>
  <si>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</si>
  <si>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</si>
  <si>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</si>
  <si>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</si>
  <si>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</si>
  <si>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</si>
  <si>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</si>
  <si>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</si>
  <si>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</si>
  <si>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</si>
  <si>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</si>
  <si>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</si>
  <si>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</si>
  <si>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</si>
  <si>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</si>
  <si>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</si>
  <si>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</si>
  <si>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</si>
  <si>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</si>
  <si>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</si>
  <si>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</si>
  <si>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</si>
  <si>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</si>
  <si>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</si>
  <si>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</si>
  <si>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</si>
  <si>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</si>
  <si>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</si>
  <si>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</si>
  <si>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</si>
  <si>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</si>
  <si>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</si>
  <si>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</si>
  <si>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</si>
  <si>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</si>
  <si>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</si>
  <si>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</si>
  <si>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</si>
  <si>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</si>
  <si>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</si>
  <si>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</si>
  <si>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</si>
  <si>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</si>
  <si>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</si>
  <si>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</si>
  <si>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</si>
  <si>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</si>
  <si>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</si>
  <si>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</si>
  <si>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</si>
  <si>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</si>
  <si>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</si>
  <si>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</si>
  <si>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</si>
  <si>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</si>
  <si>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</si>
  <si>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</si>
  <si>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</si>
  <si>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</si>
  <si>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</si>
  <si>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</si>
  <si>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</si>
  <si>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</si>
  <si>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</si>
  <si>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</si>
  <si>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</si>
  <si>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</si>
  <si>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</si>
  <si>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</si>
  <si>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</si>
  <si>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</si>
  <si>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</si>
  <si>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</si>
  <si>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</si>
  <si>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</si>
  <si>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</si>
  <si>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</si>
  <si>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</si>
  <si>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</si>
  <si>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</si>
  <si>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</si>
  <si>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</si>
  <si>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</si>
  <si>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</si>
  <si>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</si>
  <si>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</si>
  <si>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</si>
  <si>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</si>
  <si>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</si>
  <si>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</si>
  <si>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</si>
  <si>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</si>
  <si>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</si>
  <si>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</si>
  <si>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</si>
  <si>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</si>
  <si>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</si>
  <si>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</si>
  <si>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</si>
  <si>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</si>
  <si>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</si>
  <si>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</si>
  <si>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</si>
  <si>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</si>
  <si>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</si>
  <si>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</si>
  <si>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</si>
  <si>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</si>
  <si>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</si>
  <si>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</si>
  <si>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</si>
  <si>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</si>
  <si>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</si>
  <si>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</si>
  <si>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</si>
  <si>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</si>
  <si>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</si>
  <si>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</si>
  <si>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</si>
  <si>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</si>
  <si>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</si>
  <si>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</si>
  <si>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</si>
  <si>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</si>
  <si>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</si>
  <si>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</si>
  <si>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</si>
  <si>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</si>
  <si>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</si>
  <si>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</si>
  <si>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</si>
  <si>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</si>
  <si>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</si>
  <si>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</si>
  <si>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</si>
  <si>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</si>
  <si>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</si>
  <si>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</si>
  <si>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</si>
  <si>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</si>
  <si>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</si>
  <si>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</si>
  <si>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</si>
  <si>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</si>
  <si>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</si>
  <si>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</si>
  <si>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</si>
  <si>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</si>
  <si>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</si>
  <si>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</si>
  <si>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</si>
  <si>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</si>
  <si>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</si>
  <si>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</si>
  <si>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</si>
  <si>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</si>
  <si>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</si>
  <si>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</si>
  <si>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</si>
  <si>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</si>
  <si>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</si>
  <si>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</si>
  <si>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</si>
  <si>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</si>
  <si>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</si>
  <si>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</si>
  <si>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</si>
  <si>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</si>
  <si>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</si>
  <si>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</si>
  <si>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</si>
  <si>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</si>
  <si>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</si>
  <si>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</si>
  <si>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</si>
  <si>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</si>
  <si>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</si>
  <si>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</si>
  <si>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</si>
  <si>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</si>
  <si>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</si>
  <si>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</si>
  <si>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</si>
  <si>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</si>
  <si>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</si>
  <si>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</si>
  <si>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</si>
  <si>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</si>
  <si>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</si>
  <si>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</si>
  <si>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</si>
  <si>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</si>
  <si>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</si>
  <si>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</si>
  <si>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</si>
  <si>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</si>
  <si>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</si>
  <si>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</si>
  <si>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</si>
  <si>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</si>
  <si>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</si>
  <si>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</si>
  <si>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</si>
  <si>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</si>
  <si>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</si>
  <si>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</si>
  <si>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</si>
  <si>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</si>
  <si>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</si>
  <si>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</si>
  <si>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</si>
  <si>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</si>
  <si>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</si>
  <si>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</si>
  <si>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</si>
  <si>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</si>
  <si>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</si>
  <si>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</si>
  <si>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</si>
  <si>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</si>
  <si>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</si>
  <si>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</si>
  <si>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</si>
  <si>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</si>
  <si>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</si>
  <si>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</si>
  <si>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</si>
  <si>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</si>
  <si>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</si>
  <si>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</si>
  <si>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</si>
  <si>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</si>
  <si>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</si>
  <si>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</si>
  <si>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</si>
  <si>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</si>
  <si>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</si>
  <si>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</si>
  <si>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</si>
  <si>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</si>
  <si>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</si>
  <si>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</si>
  <si>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</si>
  <si>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</si>
  <si>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</si>
  <si>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</si>
  <si>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</si>
  <si>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</si>
  <si>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</si>
  <si>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</si>
  <si>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</si>
  <si>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</si>
  <si>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</si>
  <si>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</si>
  <si>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</si>
  <si>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</si>
  <si>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</si>
  <si>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</si>
  <si>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</si>
  <si>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</si>
  <si>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</si>
  <si>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</si>
  <si>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</si>
  <si>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</si>
  <si>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</si>
  <si>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</si>
  <si>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</si>
  <si>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</si>
  <si>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</si>
  <si>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</si>
  <si>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</si>
  <si>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</si>
  <si>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</si>
  <si>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</si>
  <si>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</si>
  <si>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</si>
  <si>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</si>
  <si>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</si>
  <si>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</si>
  <si>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</si>
  <si>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</si>
  <si>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</si>
  <si>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</si>
  <si>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</si>
  <si>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</si>
  <si>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</si>
  <si>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</si>
  <si>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</si>
  <si>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</si>
  <si>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</si>
  <si>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</si>
  <si>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</si>
  <si>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</si>
  <si>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</si>
  <si>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</si>
  <si>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</si>
  <si>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</si>
  <si>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</si>
  <si>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</si>
  <si>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</si>
  <si>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</si>
  <si>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</si>
  <si>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</si>
  <si>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</si>
  <si>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</si>
  <si>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</si>
  <si>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</si>
  <si>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</si>
  <si>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</si>
  <si>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</si>
  <si>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</si>
  <si>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</si>
  <si>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</si>
  <si>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</si>
  <si>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</si>
  <si>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</si>
  <si>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</si>
  <si>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</si>
  <si>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</si>
  <si>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</si>
  <si>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</si>
  <si>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</si>
  <si>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</si>
  <si>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</si>
  <si>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</si>
  <si>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</si>
  <si>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</si>
  <si>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</si>
  <si>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</si>
  <si>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</si>
  <si>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</si>
  <si>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</si>
  <si>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</si>
  <si>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</si>
  <si>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</si>
  <si>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</si>
  <si>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</si>
  <si>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</si>
  <si>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</si>
  <si>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</si>
  <si>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</si>
  <si>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</si>
  <si>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</si>
  <si>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</si>
  <si>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</si>
  <si>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</si>
  <si>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</si>
  <si>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</si>
  <si>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</si>
  <si>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</si>
  <si>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</si>
  <si>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</si>
  <si>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</si>
  <si>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</si>
  <si>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</si>
  <si>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</si>
  <si>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</si>
  <si>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</si>
  <si>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</si>
  <si>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</si>
  <si>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</si>
  <si>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</si>
  <si>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</si>
  <si>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</si>
  <si>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</si>
  <si>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</si>
  <si>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</si>
  <si>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</si>
  <si>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</si>
  <si>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</si>
  <si>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</si>
  <si>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</si>
  <si>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</si>
  <si>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</si>
  <si>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</si>
  <si>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</si>
  <si>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</si>
  <si>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</si>
  <si>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</si>
  <si>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</si>
  <si>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</si>
  <si>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</si>
  <si>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</si>
  <si>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</si>
  <si>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</si>
  <si>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</si>
  <si>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</si>
  <si>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</si>
  <si>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</si>
  <si>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</si>
  <si>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</si>
  <si>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</si>
  <si>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</si>
  <si>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</si>
  <si>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</si>
  <si>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</si>
  <si>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</si>
  <si>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</si>
  <si>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</si>
  <si>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</si>
  <si>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</si>
  <si>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</si>
  <si>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</si>
  <si>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</si>
  <si>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</si>
  <si>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</si>
  <si>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</si>
  <si>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</si>
  <si>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</si>
  <si>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</si>
  <si>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</si>
  <si>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</si>
  <si>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</si>
  <si>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</si>
  <si>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</si>
  <si>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</si>
  <si>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</si>
  <si>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</si>
  <si>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</si>
  <si>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</si>
  <si>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</si>
  <si>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</si>
  <si>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</si>
  <si>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</si>
  <si>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</si>
  <si>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</si>
  <si>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</si>
  <si>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</si>
  <si>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</si>
  <si>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</si>
  <si>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</si>
  <si>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</si>
  <si>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</si>
  <si>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</si>
  <si>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</si>
  <si>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</si>
  <si>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</si>
  <si>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</si>
  <si>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</si>
  <si>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</si>
  <si>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</si>
  <si>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</si>
  <si>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</si>
  <si>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</si>
  <si>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</si>
  <si>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</si>
  <si>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</si>
  <si>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</si>
  <si>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</si>
  <si>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</si>
  <si>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</si>
  <si>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</si>
  <si>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</si>
  <si>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</si>
  <si>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</si>
  <si>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</si>
  <si>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</si>
  <si>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</si>
  <si>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</si>
  <si>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</si>
  <si>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</si>
  <si>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</si>
  <si>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</si>
  <si>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</si>
  <si>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</si>
  <si>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</si>
  <si>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</si>
  <si>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</si>
  <si>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</si>
  <si>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</si>
  <si>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</si>
  <si>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</si>
  <si>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</si>
  <si>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</si>
  <si>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</si>
  <si>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</si>
  <si>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</si>
  <si>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</si>
  <si>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</si>
  <si>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</si>
  <si>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</si>
  <si>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</si>
  <si>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</si>
  <si>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</si>
  <si>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</si>
  <si>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</si>
  <si>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</si>
  <si>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</si>
  <si>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</si>
  <si>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</si>
  <si>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</si>
  <si>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</si>
  <si>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</si>
  <si>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</si>
  <si>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</si>
  <si>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</si>
  <si>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</si>
  <si>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</si>
  <si>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</si>
  <si>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</si>
  <si>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</si>
  <si>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</si>
  <si>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</si>
  <si>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</si>
  <si>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</si>
  <si>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</si>
  <si>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</si>
  <si>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</si>
  <si>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</si>
  <si>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</si>
  <si>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</si>
  <si>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</si>
  <si>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</si>
  <si>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</si>
  <si>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</si>
  <si>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</si>
  <si>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</si>
  <si>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</si>
  <si>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</si>
  <si>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</si>
  <si>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</si>
  <si>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</si>
  <si>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</si>
  <si>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</si>
  <si>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</si>
  <si>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</si>
  <si>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</si>
  <si>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</si>
  <si>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</si>
  <si>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</si>
  <si>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</si>
  <si>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</si>
  <si>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</si>
  <si>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</si>
  <si>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</si>
  <si>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</si>
  <si>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</si>
  <si>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</si>
  <si>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</si>
  <si>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</si>
  <si>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</si>
  <si>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</si>
  <si>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</si>
  <si>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</si>
  <si>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</si>
  <si>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</si>
  <si>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</si>
  <si>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</si>
  <si>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</si>
  <si>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</si>
  <si>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</si>
  <si>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</si>
  <si>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</si>
  <si>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</si>
  <si>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</si>
  <si>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</si>
  <si>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</si>
  <si>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</si>
  <si>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</si>
  <si>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</si>
  <si>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</si>
  <si>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</si>
  <si>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</si>
  <si>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</si>
  <si>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</si>
  <si>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</si>
  <si>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</si>
  <si>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</si>
  <si>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</si>
  <si>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</si>
  <si>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</si>
  <si>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</si>
  <si>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</si>
  <si>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</si>
  <si>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</si>
  <si>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</si>
  <si>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</si>
  <si>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</si>
  <si>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</si>
  <si>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</si>
  <si>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</si>
  <si>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</si>
  <si>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</si>
  <si>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</si>
  <si>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</si>
  <si>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</si>
  <si>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</si>
  <si>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</si>
  <si>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</si>
  <si>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</si>
  <si>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</si>
  <si>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</si>
  <si>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</si>
  <si>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</si>
  <si>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</si>
  <si>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</si>
  <si>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</si>
  <si>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</si>
  <si>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</si>
  <si>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</si>
  <si>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</si>
  <si>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</si>
  <si>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</si>
  <si>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</si>
  <si>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</si>
  <si>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</si>
  <si>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</si>
  <si>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</si>
  <si>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</si>
  <si>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</si>
  <si>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</si>
  <si>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</si>
  <si>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</si>
  <si>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</si>
  <si>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</si>
  <si>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</si>
  <si>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</si>
  <si>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</si>
  <si>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</si>
  <si>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</si>
  <si>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</si>
  <si>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</si>
  <si>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</si>
  <si>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</si>
  <si>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</si>
  <si>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</si>
  <si>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</si>
  <si>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</si>
  <si>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</si>
  <si>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</si>
  <si>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</si>
  <si>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</si>
  <si>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</si>
  <si>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</si>
  <si>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</si>
  <si>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</si>
  <si>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</si>
  <si>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</si>
  <si>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</si>
  <si>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</si>
  <si>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</si>
  <si>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</si>
  <si>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</si>
  <si>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</si>
  <si>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</si>
  <si>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</si>
  <si>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</si>
  <si>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</si>
  <si>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</si>
  <si>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</si>
  <si>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</si>
  <si>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</si>
  <si>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</si>
  <si>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</si>
  <si>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</si>
  <si>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</si>
  <si>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</si>
  <si>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</si>
  <si>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</si>
  <si>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</si>
  <si>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</si>
  <si>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</si>
  <si>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</si>
  <si>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</si>
  <si>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</si>
  <si>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</si>
  <si>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</si>
  <si>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</si>
  <si>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</si>
  <si>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</si>
  <si>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</si>
  <si>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</si>
  <si>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</si>
  <si>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</si>
  <si>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</si>
  <si>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</si>
  <si>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</si>
  <si>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</si>
  <si>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</si>
  <si>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</si>
  <si>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</si>
  <si>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</si>
  <si>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</si>
  <si>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</si>
  <si>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</si>
  <si>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</si>
  <si>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</si>
  <si>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</si>
  <si>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</si>
  <si>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</si>
  <si>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</si>
  <si>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</si>
  <si>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</si>
  <si>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</si>
  <si>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</si>
  <si>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</si>
  <si>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</si>
  <si>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</si>
  <si>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</si>
  <si>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</si>
  <si>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</si>
  <si>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</si>
  <si>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</si>
  <si>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</si>
  <si>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</si>
  <si>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</si>
  <si>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</si>
  <si>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</si>
  <si>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</si>
  <si>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</si>
  <si>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</si>
  <si>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</si>
  <si>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</si>
  <si>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</si>
  <si>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</si>
  <si>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</si>
  <si>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</si>
  <si>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</si>
  <si>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</si>
  <si>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</si>
  <si>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</si>
  <si>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</si>
  <si>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</si>
  <si>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</si>
  <si>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</si>
  <si>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</si>
  <si>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</si>
  <si>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</si>
  <si>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</si>
  <si>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</si>
  <si>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</si>
  <si>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</si>
  <si>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</si>
  <si>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</si>
  <si>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</si>
  <si>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</si>
  <si>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</si>
  <si>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</si>
  <si>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</si>
  <si>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</si>
  <si>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</si>
  <si>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</si>
  <si>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</si>
  <si>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</si>
  <si>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</si>
  <si>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</si>
  <si>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</si>
  <si>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</si>
  <si>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</si>
  <si>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</si>
  <si>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</si>
  <si>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</si>
  <si>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</si>
  <si>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</si>
  <si>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</si>
  <si>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</si>
  <si>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</si>
  <si>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</si>
  <si>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</si>
  <si>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</si>
  <si>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</si>
  <si>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</si>
  <si>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</si>
  <si>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</si>
  <si>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</si>
  <si>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</si>
  <si>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</si>
  <si>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</si>
  <si>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</si>
  <si>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</si>
  <si>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</si>
  <si>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</si>
  <si>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</si>
  <si>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</si>
  <si>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</si>
  <si>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</si>
  <si>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</si>
  <si>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</si>
  <si>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</si>
  <si>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</si>
  <si>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</si>
  <si>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</si>
  <si>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</si>
  <si>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</si>
  <si>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</si>
  <si>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</si>
  <si>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</si>
  <si>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</si>
  <si>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</si>
  <si>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</si>
  <si>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</si>
  <si>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</si>
  <si>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</si>
  <si>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</si>
  <si>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</si>
  <si>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</si>
  <si>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</si>
  <si>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</si>
  <si>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</si>
  <si>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</si>
  <si>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</si>
  <si>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</si>
  <si>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</si>
  <si>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</si>
  <si>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</si>
  <si>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</si>
  <si>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</si>
  <si>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</si>
  <si>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</si>
  <si>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</si>
  <si>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</si>
  <si>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</si>
  <si>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</si>
  <si>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</si>
  <si>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</si>
  <si>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</si>
  <si>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</si>
  <si>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</si>
  <si>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</si>
  <si>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</si>
  <si>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</si>
  <si>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</si>
  <si>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</si>
  <si>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</si>
  <si>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</si>
  <si>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</si>
  <si>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</si>
  <si>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</si>
  <si>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</si>
  <si>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</si>
  <si>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</si>
  <si>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</si>
  <si>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</si>
  <si>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</si>
  <si>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</si>
  <si>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</si>
  <si>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</si>
  <si>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</si>
  <si>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</si>
  <si>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</si>
  <si>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</si>
  <si>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</si>
  <si>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</si>
  <si>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</si>
  <si>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</si>
  <si>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</si>
  <si>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</si>
  <si>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</si>
  <si>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</si>
  <si>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</si>
  <si>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</si>
  <si>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</si>
  <si>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</si>
  <si>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</si>
  <si>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</si>
  <si>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</si>
  <si>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</si>
  <si>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</si>
  <si>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</si>
  <si>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</si>
  <si>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</si>
  <si>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</si>
  <si>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</si>
  <si>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</si>
  <si>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</si>
  <si>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</si>
  <si>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</si>
  <si>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</si>
  <si>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</si>
  <si>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</si>
  <si>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</si>
  <si>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</si>
  <si>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</si>
  <si>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</si>
  <si>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</si>
  <si>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</si>
  <si>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</si>
  <si>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</si>
  <si>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</si>
  <si>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</si>
  <si>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</si>
  <si>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</si>
  <si>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</si>
  <si>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</si>
  <si>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</si>
  <si>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</si>
  <si>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</si>
  <si>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</si>
  <si>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</si>
  <si>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</si>
  <si>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</si>
  <si>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</si>
  <si>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</si>
  <si>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</si>
  <si>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</si>
  <si>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</si>
  <si>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</si>
  <si>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</si>
  <si>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</si>
  <si>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</si>
  <si>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</si>
  <si>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</si>
  <si>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</si>
  <si>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</si>
  <si>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</si>
  <si>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</si>
  <si>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</si>
  <si>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</si>
  <si>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</si>
  <si>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</si>
  <si>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</si>
  <si>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</si>
  <si>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</si>
  <si>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</si>
  <si>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</si>
  <si>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</si>
  <si>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</si>
  <si>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</si>
  <si>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</si>
  <si>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</si>
  <si>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</si>
  <si>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</si>
  <si>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</si>
  <si>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</si>
  <si>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</si>
  <si>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</si>
  <si>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</si>
  <si>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</si>
  <si>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</si>
  <si>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</si>
  <si>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</si>
  <si>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</si>
  <si>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</si>
  <si>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</si>
  <si>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</si>
  <si>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</si>
  <si>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</si>
  <si>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</si>
  <si>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</si>
  <si>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</si>
  <si>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</si>
  <si>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</si>
  <si>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</si>
  <si>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</si>
  <si>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</si>
  <si>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</si>
  <si>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</si>
  <si>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</si>
  <si>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</si>
  <si>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</si>
  <si>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</si>
  <si>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</si>
  <si>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</si>
  <si>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</si>
  <si>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</si>
  <si>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</si>
  <si>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</si>
  <si>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</si>
  <si>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</si>
  <si>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</si>
  <si>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</si>
  <si>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</si>
  <si>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</si>
  <si>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</si>
  <si>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</si>
  <si>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</si>
  <si>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</si>
  <si>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</si>
  <si>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</si>
  <si>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</si>
  <si>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</si>
  <si>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</si>
  <si>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</si>
  <si>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</si>
  <si>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</si>
  <si>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</si>
  <si>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</si>
  <si>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</si>
  <si>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</si>
  <si>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</si>
  <si>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</si>
  <si>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</si>
  <si>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</si>
  <si>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</si>
  <si>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</si>
  <si>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</si>
  <si>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</si>
  <si>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</si>
  <si>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</si>
  <si>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</si>
  <si>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</si>
  <si>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</si>
  <si>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</si>
  <si>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</si>
  <si>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</si>
  <si>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</si>
  <si>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</si>
  <si>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</si>
  <si>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</si>
  <si>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</si>
  <si>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</si>
  <si>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</si>
  <si>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</si>
  <si>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</si>
  <si>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</si>
  <si>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</si>
  <si>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</si>
  <si>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</si>
  <si>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</si>
  <si>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</si>
  <si>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</si>
  <si>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</si>
  <si>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</si>
  <si>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</si>
  <si>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</si>
  <si>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</si>
  <si>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</si>
  <si>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</si>
  <si>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</si>
  <si>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</si>
  <si>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</si>
  <si>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</si>
  <si>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</si>
  <si>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</si>
  <si>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</si>
  <si>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</si>
  <si>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</si>
  <si>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</si>
  <si>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</si>
  <si>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</si>
  <si>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</si>
  <si>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</si>
  <si>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</si>
  <si>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</si>
  <si>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</si>
  <si>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</si>
  <si>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</si>
  <si>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</si>
  <si>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</si>
  <si>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</si>
  <si>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</si>
  <si>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</si>
  <si>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</si>
  <si>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</si>
  <si>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</si>
  <si>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</si>
  <si>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</si>
  <si>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</si>
  <si>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</si>
  <si>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</si>
  <si>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</si>
  <si>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</si>
  <si>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</si>
  <si>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</si>
  <si>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</si>
  <si>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</si>
  <si>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</si>
  <si>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</si>
  <si>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</si>
  <si>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</si>
  <si>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</si>
  <si>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</si>
  <si>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</si>
  <si>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</si>
  <si>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</si>
  <si>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</si>
  <si>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</si>
  <si>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</si>
  <si>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</si>
  <si>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</si>
  <si>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</si>
  <si>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</si>
  <si>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</si>
  <si>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</si>
  <si>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</si>
  <si>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</si>
  <si>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</si>
  <si>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</si>
  <si>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</si>
  <si>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</si>
  <si>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</si>
  <si>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</si>
  <si>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</si>
  <si>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</si>
  <si>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</si>
  <si>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</si>
  <si>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</si>
  <si>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</si>
  <si>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</si>
  <si>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</si>
  <si>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</si>
  <si>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</si>
  <si>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</si>
  <si>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</si>
  <si>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</si>
  <si>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</si>
  <si>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</si>
  <si>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</si>
  <si>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</si>
  <si>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</si>
  <si>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</si>
  <si>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</si>
  <si>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</si>
  <si>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</si>
  <si>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</si>
  <si>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</si>
  <si>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</si>
  <si>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</si>
  <si>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</si>
  <si>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</si>
  <si>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</si>
  <si>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</si>
  <si>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</si>
  <si>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</si>
  <si>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</si>
  <si>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</si>
  <si>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</si>
  <si>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</si>
  <si>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</si>
  <si>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</si>
  <si>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</si>
  <si>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</si>
  <si>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</si>
  <si>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</si>
  <si>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</si>
  <si>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</si>
  <si>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</si>
  <si>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</si>
  <si>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</si>
  <si>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</si>
  <si>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</si>
  <si>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</si>
  <si>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</si>
  <si>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</si>
  <si>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</si>
  <si>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</si>
  <si>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</si>
  <si>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</si>
  <si>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</si>
  <si>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</si>
  <si>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</si>
  <si>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</si>
  <si>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</si>
  <si>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</si>
  <si>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</si>
  <si>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</si>
  <si>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</si>
  <si>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</si>
  <si>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</si>
  <si>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</si>
  <si>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</si>
  <si>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</si>
  <si>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</si>
  <si>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</si>
  <si>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</si>
  <si>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</si>
  <si>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</si>
  <si>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</si>
  <si>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</si>
  <si>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</si>
  <si>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</si>
  <si>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</si>
  <si>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</si>
  <si>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</si>
  <si>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</si>
  <si>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</si>
  <si>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</si>
  <si>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</si>
  <si>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</si>
  <si>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</si>
  <si>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</si>
  <si>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</si>
  <si>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</si>
  <si>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</si>
  <si>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</si>
  <si>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</si>
  <si>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</si>
  <si>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</si>
  <si>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</si>
  <si>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</si>
  <si>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</si>
  <si>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</si>
  <si>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</si>
  <si>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</si>
  <si>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</si>
  <si>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</si>
  <si>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</si>
  <si>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</si>
  <si>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</si>
  <si>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</si>
  <si>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</si>
  <si>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</si>
  <si>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</si>
  <si>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</si>
  <si>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</si>
  <si>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</si>
  <si>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</si>
  <si>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</si>
  <si>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</si>
  <si>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</si>
  <si>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</si>
  <si>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</si>
  <si>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</si>
  <si>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</si>
  <si>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</si>
  <si>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</si>
  <si>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</si>
  <si>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</si>
  <si>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</si>
  <si>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</si>
  <si>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</si>
  <si>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</si>
  <si>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</si>
  <si>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</si>
  <si>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</si>
  <si>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</si>
  <si>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</si>
  <si>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</si>
  <si>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</si>
  <si>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</si>
  <si>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</si>
  <si>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</si>
  <si>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</si>
  <si>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</si>
  <si>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</si>
  <si>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</si>
  <si>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</si>
  <si>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</si>
  <si>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</si>
  <si>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</si>
  <si>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</si>
  <si>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</si>
  <si>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</si>
  <si>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</si>
  <si>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</si>
  <si>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</si>
  <si>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</si>
  <si>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</si>
  <si>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</si>
  <si>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</si>
  <si>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</si>
  <si>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</si>
  <si>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</si>
  <si>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</si>
  <si>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</si>
  <si>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</si>
  <si>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</si>
  <si>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</si>
  <si>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</si>
  <si>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</si>
  <si>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</si>
  <si>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</si>
  <si>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</si>
  <si>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</si>
  <si>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</si>
  <si>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</si>
  <si>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</si>
  <si>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</si>
  <si>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</si>
  <si>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</si>
  <si>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</si>
  <si>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</si>
  <si>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</si>
  <si>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</si>
  <si>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</si>
  <si>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</si>
  <si>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</si>
  <si>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</si>
  <si>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</si>
  <si>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</si>
  <si>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</si>
  <si>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</si>
  <si>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</si>
  <si>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</si>
  <si>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</si>
  <si>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</si>
  <si>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</si>
  <si>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</si>
  <si>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</si>
  <si>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</si>
  <si>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</si>
  <si>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</si>
  <si>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</si>
  <si>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</si>
  <si>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</si>
  <si>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</si>
  <si>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</si>
  <si>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</si>
  <si>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</si>
  <si>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</si>
  <si>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</si>
  <si>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</si>
  <si>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</si>
  <si>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</si>
  <si>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</si>
  <si>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</si>
  <si>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</si>
  <si>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</si>
  <si>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</si>
  <si>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</si>
  <si>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</si>
  <si>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</si>
  <si>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</si>
  <si>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</si>
  <si>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</si>
  <si>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</si>
  <si>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</si>
  <si>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</si>
  <si>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</si>
  <si>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</si>
  <si>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</si>
  <si>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</si>
  <si>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</si>
  <si>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</si>
  <si>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</si>
  <si>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</si>
  <si>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</si>
  <si>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</si>
  <si>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</si>
  <si>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</si>
  <si>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</si>
  <si>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</si>
  <si>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</si>
  <si>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</si>
  <si>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</si>
  <si>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</si>
  <si>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</si>
  <si>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</si>
  <si>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</si>
  <si>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</si>
  <si>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</si>
  <si>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</si>
  <si>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</si>
  <si>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</si>
  <si>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</si>
  <si>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</si>
  <si>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</si>
  <si>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</si>
  <si>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</si>
  <si>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</si>
  <si>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</si>
  <si>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</si>
  <si>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</si>
  <si>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</si>
  <si>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</si>
  <si>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</si>
  <si>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</si>
  <si>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</si>
  <si>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</si>
  <si>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</si>
  <si>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</si>
  <si>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</si>
  <si>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</si>
  <si>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</si>
  <si>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</si>
  <si>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</si>
  <si>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</si>
  <si>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</si>
  <si>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</si>
  <si>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</si>
  <si>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</si>
  <si>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</si>
  <si>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</si>
  <si>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</si>
  <si>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</si>
  <si>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</si>
  <si>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</si>
  <si>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</si>
  <si>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</si>
  <si>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</si>
  <si>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</si>
  <si>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</si>
  <si>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</si>
  <si>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</si>
  <si>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</si>
  <si>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</si>
  <si>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</si>
  <si>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</si>
  <si>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</si>
  <si>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</si>
  <si>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</si>
  <si>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</si>
  <si>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</si>
  <si>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</si>
  <si>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</si>
  <si>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</si>
  <si>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</si>
  <si>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</si>
  <si>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</si>
  <si>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</si>
  <si>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</si>
  <si>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</si>
  <si>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</si>
  <si>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</si>
  <si>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</si>
  <si>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</si>
  <si>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</si>
  <si>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</si>
  <si>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</si>
  <si>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</si>
  <si>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</si>
  <si>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</si>
  <si>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</si>
  <si>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</si>
  <si>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</si>
  <si>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</si>
  <si>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</si>
  <si>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</si>
  <si>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</si>
  <si>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</si>
  <si>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</si>
  <si>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</si>
  <si>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</si>
  <si>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</si>
  <si>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</si>
  <si>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</si>
  <si>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</si>
  <si>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</si>
  <si>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</si>
  <si>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</si>
  <si>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</si>
  <si>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</si>
  <si>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</si>
  <si>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</si>
  <si>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</si>
  <si>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</si>
  <si>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</si>
  <si>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</si>
  <si>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</si>
  <si>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</si>
  <si>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</si>
  <si>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</si>
  <si>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</si>
  <si>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</si>
  <si>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</si>
  <si>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</si>
  <si>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</si>
  <si>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</si>
  <si>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</si>
  <si>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</si>
  <si>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</si>
  <si>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</si>
  <si>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</si>
  <si>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</si>
  <si>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</si>
  <si>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</si>
  <si>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</si>
  <si>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</si>
  <si>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</si>
  <si>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</si>
  <si>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</si>
  <si>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</si>
  <si>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</si>
  <si>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</si>
  <si>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</si>
  <si>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</si>
  <si>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</si>
  <si>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</si>
  <si>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</si>
  <si>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</si>
  <si>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</si>
  <si>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</si>
  <si>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</si>
  <si>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</si>
  <si>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</si>
  <si>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</si>
  <si>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</si>
  <si>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</si>
  <si>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</si>
  <si>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</si>
  <si>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</si>
  <si>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</si>
  <si>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</si>
  <si>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</si>
  <si>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</si>
  <si>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</si>
  <si>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</si>
  <si>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</si>
  <si>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</si>
  <si>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</si>
  <si>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</si>
  <si>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</si>
  <si>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</si>
  <si>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</si>
  <si>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</si>
  <si>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</si>
  <si>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</si>
  <si>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</si>
  <si>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</si>
  <si>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</si>
  <si>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</si>
  <si>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</si>
  <si>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</si>
  <si>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</si>
  <si>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</si>
  <si>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</si>
  <si>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</si>
  <si>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</si>
  <si>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</si>
  <si>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</si>
  <si>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</si>
  <si>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</si>
  <si>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</si>
  <si>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</si>
  <si>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</si>
  <si>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</si>
  <si>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</si>
  <si>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</si>
  <si>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</si>
  <si>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</si>
  <si>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</si>
  <si>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</si>
  <si>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</si>
  <si>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</si>
  <si>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</si>
  <si>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</si>
  <si>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</si>
  <si>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</si>
  <si>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</si>
  <si>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</si>
  <si>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</si>
  <si>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</si>
  <si>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</si>
  <si>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</si>
  <si>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</si>
  <si>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</si>
  <si>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</si>
  <si>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</si>
  <si>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</si>
  <si>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</si>
  <si>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</si>
  <si>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</si>
  <si>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</si>
  <si>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</si>
  <si>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</si>
  <si>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</si>
  <si>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</si>
  <si>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</si>
  <si>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</si>
  <si>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</si>
  <si>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</si>
  <si>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</si>
  <si>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</si>
  <si>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</si>
  <si>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</si>
  <si>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</si>
  <si>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</si>
  <si>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</si>
  <si>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</si>
  <si>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</si>
  <si>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</si>
  <si>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</si>
  <si>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</si>
  <si>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</si>
  <si>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</si>
  <si>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</si>
  <si>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</si>
  <si>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</si>
  <si>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</si>
  <si>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</si>
  <si>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</si>
  <si>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</si>
  <si>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</si>
  <si>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</si>
  <si>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</si>
  <si>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</si>
  <si>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</si>
  <si>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</si>
  <si>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</si>
  <si>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</si>
  <si>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</si>
  <si>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</si>
  <si>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</si>
  <si>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</si>
  <si>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</si>
  <si>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</si>
  <si>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</si>
  <si>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</si>
  <si>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</si>
  <si>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</si>
  <si>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</si>
  <si>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</si>
  <si>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</si>
  <si>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</si>
  <si>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</si>
  <si>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</si>
  <si>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</si>
  <si>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</si>
  <si>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</si>
  <si>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</si>
  <si>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</si>
  <si>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</si>
  <si>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</si>
  <si>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</si>
  <si>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</si>
  <si>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</si>
  <si>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</si>
  <si>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</si>
  <si>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</si>
  <si>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</si>
  <si>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</si>
  <si>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</si>
  <si>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</si>
  <si>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</si>
  <si>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</si>
  <si>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</si>
  <si>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</si>
  <si>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</si>
  <si>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</si>
  <si>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</si>
  <si>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</si>
  <si>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</si>
  <si>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</si>
  <si>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</si>
  <si>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</si>
  <si>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</si>
  <si>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</si>
  <si>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</si>
  <si>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</si>
  <si>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</si>
  <si>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</si>
  <si>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</si>
  <si>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</si>
  <si>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</si>
  <si>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</si>
  <si>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</si>
  <si>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</si>
  <si>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</si>
  <si>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</si>
  <si>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</si>
  <si>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</si>
  <si>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</si>
  <si>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</si>
  <si>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</si>
  <si>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</si>
  <si>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</si>
  <si>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</si>
  <si>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</si>
  <si>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</si>
  <si>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</si>
  <si>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</si>
  <si>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</si>
  <si>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</si>
  <si>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</si>
  <si>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</si>
  <si>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</si>
  <si>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</si>
  <si>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</si>
  <si>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</si>
  <si>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</si>
  <si>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</si>
  <si>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</si>
  <si>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</si>
  <si>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</si>
  <si>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</si>
  <si>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</si>
  <si>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</si>
  <si>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</si>
  <si>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</si>
  <si>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</si>
  <si>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</si>
  <si>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</si>
  <si>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</si>
  <si>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</si>
  <si>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</si>
  <si>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</si>
  <si>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</si>
  <si>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</si>
  <si>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</si>
  <si>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</si>
  <si>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</si>
  <si>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</si>
  <si>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</si>
  <si>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</si>
  <si>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</si>
  <si>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</si>
  <si>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</si>
  <si>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</si>
  <si>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</si>
  <si>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</si>
  <si>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</si>
  <si>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</si>
  <si>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</si>
  <si>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</si>
  <si>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</si>
  <si>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</si>
  <si>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</si>
  <si>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</si>
  <si>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</si>
  <si>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</si>
  <si>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</si>
  <si>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</si>
  <si>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</si>
  <si>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</si>
  <si>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</si>
  <si>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</si>
  <si>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</si>
  <si>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</si>
  <si>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</si>
  <si>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</si>
  <si>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</si>
  <si>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</si>
  <si>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</si>
  <si>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</si>
  <si>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</si>
  <si>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</si>
  <si>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</si>
  <si>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</si>
  <si>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</si>
  <si>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</si>
  <si>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</si>
  <si>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</si>
  <si>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</si>
  <si>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</si>
  <si>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</si>
  <si>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</si>
  <si>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</si>
  <si>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</si>
  <si>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</si>
  <si>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</si>
  <si>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</si>
  <si>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</si>
  <si>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</si>
  <si>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</si>
  <si>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</si>
  <si>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</si>
  <si>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</si>
  <si>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</si>
  <si>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</si>
  <si>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</si>
  <si>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</si>
  <si>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</si>
  <si>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</si>
  <si>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</si>
  <si>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</si>
  <si>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</si>
  <si>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</si>
  <si>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</si>
  <si>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</si>
  <si>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</si>
  <si>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</si>
  <si>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</si>
  <si>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</si>
  <si>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</si>
  <si>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</si>
  <si>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</si>
  <si>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</si>
  <si>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</si>
  <si>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</si>
  <si>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</si>
  <si>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</si>
  <si>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</si>
  <si>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</si>
  <si>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</si>
  <si>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</si>
  <si>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</si>
  <si>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</si>
  <si>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</si>
  <si>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</si>
  <si>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</si>
  <si>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</si>
  <si>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</si>
  <si>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</si>
  <si>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</si>
  <si>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</si>
  <si>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</si>
  <si>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</si>
  <si>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</si>
  <si>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</si>
  <si>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</si>
  <si>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</si>
  <si>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</si>
  <si>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</si>
  <si>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</si>
  <si>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</si>
  <si>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</si>
  <si>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</si>
  <si>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</si>
  <si>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</si>
  <si>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</si>
  <si>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</si>
  <si>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</si>
  <si>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</si>
  <si>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</si>
  <si>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</si>
  <si>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</si>
  <si>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</si>
  <si>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</si>
  <si>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</si>
  <si>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</si>
  <si>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</si>
  <si>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</si>
  <si>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</si>
  <si>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</si>
  <si>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</si>
  <si>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</si>
  <si>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</si>
  <si>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</si>
  <si>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</si>
  <si>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</si>
  <si>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</si>
  <si>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</si>
  <si>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</si>
  <si>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</si>
  <si>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</si>
  <si>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</si>
  <si>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</si>
  <si>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</si>
  <si>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</si>
  <si>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</si>
  <si>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</si>
  <si>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</si>
  <si>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</si>
  <si>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</si>
  <si>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</si>
  <si>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</si>
  <si>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</si>
  <si>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</si>
  <si>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</si>
  <si>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</si>
  <si>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</si>
  <si>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</si>
  <si>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</si>
  <si>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</si>
  <si>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</si>
  <si>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</si>
  <si>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</si>
  <si>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</si>
  <si>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</si>
  <si>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</si>
  <si>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</si>
  <si>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</si>
  <si>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</si>
  <si>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</si>
  <si>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</si>
  <si>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</si>
  <si>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</si>
  <si>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</si>
  <si>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</si>
  <si>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</si>
  <si>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</si>
  <si>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</si>
  <si>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</si>
  <si>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</si>
  <si>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</si>
  <si>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</si>
  <si>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</si>
  <si>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</si>
  <si>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</si>
  <si>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</si>
  <si>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</si>
  <si>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</si>
  <si>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</si>
  <si>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</si>
  <si>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</si>
  <si>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</si>
  <si>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</si>
  <si>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</si>
  <si>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</si>
  <si>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</si>
  <si>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</si>
  <si>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</si>
  <si>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</si>
  <si>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</si>
  <si>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</si>
  <si>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</si>
  <si>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</si>
  <si>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</si>
  <si>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</si>
  <si>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</si>
  <si>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</si>
  <si>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</si>
  <si>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</si>
  <si>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</si>
  <si>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</si>
  <si>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</si>
  <si>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</si>
  <si>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</si>
  <si>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</si>
  <si>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</si>
  <si>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</si>
  <si>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</si>
  <si>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</si>
  <si>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</si>
  <si>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</si>
  <si>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</si>
  <si>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</si>
  <si>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</si>
  <si>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</si>
  <si>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</si>
  <si>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</si>
  <si>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</si>
  <si>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</si>
  <si>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</si>
  <si>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</si>
  <si>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</si>
  <si>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</si>
  <si>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</si>
  <si>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</si>
  <si>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</si>
  <si>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</si>
  <si>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</si>
  <si>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</si>
  <si>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</si>
  <si>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</si>
  <si>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</si>
  <si>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</si>
  <si>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</si>
  <si>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</si>
  <si>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</si>
  <si>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</si>
  <si>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</si>
  <si>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</si>
  <si>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</si>
  <si>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</si>
  <si>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</si>
  <si>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</si>
  <si>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</si>
  <si>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</si>
  <si>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</si>
  <si>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</si>
  <si>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</si>
  <si>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</si>
  <si>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</si>
  <si>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</si>
  <si>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</si>
  <si>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</si>
  <si>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</si>
  <si>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</si>
  <si>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</si>
  <si>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</si>
  <si>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</si>
  <si>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</si>
  <si>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</si>
  <si>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</si>
  <si>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</si>
  <si>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</si>
  <si>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</si>
  <si>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</si>
  <si>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</si>
  <si>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</si>
  <si>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</si>
  <si>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</si>
  <si>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</si>
  <si>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</si>
  <si>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</si>
  <si>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</si>
  <si>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</si>
  <si>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</si>
  <si>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</si>
  <si>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</si>
  <si>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</si>
  <si>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</si>
  <si>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</si>
  <si>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</si>
  <si>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</si>
  <si>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</si>
  <si>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</si>
  <si>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</si>
  <si>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</si>
  <si>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</si>
  <si>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</si>
  <si>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</si>
  <si>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</si>
  <si>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</si>
  <si>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</si>
  <si>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</si>
  <si>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</si>
  <si>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</si>
  <si>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</si>
  <si>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</si>
  <si>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</si>
  <si>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</si>
  <si>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</si>
  <si>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</si>
  <si>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</si>
  <si>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</si>
  <si>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</si>
  <si>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</si>
  <si>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</si>
  <si>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</si>
  <si>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</si>
  <si>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</si>
  <si>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</si>
  <si>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</si>
  <si>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</si>
  <si>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</si>
  <si>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</si>
  <si>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</si>
  <si>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</si>
  <si>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</si>
  <si>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</si>
  <si>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</si>
  <si>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</si>
  <si>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</si>
  <si>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</si>
  <si>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</si>
  <si>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</si>
  <si>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</si>
  <si>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</si>
  <si>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</si>
  <si>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</si>
  <si>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</si>
  <si>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</si>
  <si>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</si>
  <si>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</si>
  <si>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</si>
  <si>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</si>
  <si>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</si>
  <si>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</si>
  <si>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</si>
  <si>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</si>
  <si>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</si>
  <si>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</si>
  <si>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</si>
  <si>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</si>
  <si>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</si>
  <si>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</si>
  <si>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</si>
  <si>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</si>
  <si>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</si>
  <si>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</si>
  <si>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</si>
  <si>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</si>
  <si>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</si>
  <si>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</si>
  <si>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</si>
  <si>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</si>
  <si>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</si>
  <si>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</si>
  <si>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</si>
  <si>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</si>
  <si>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</si>
  <si>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</si>
  <si>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</si>
  <si>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</si>
  <si>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</si>
  <si>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</si>
  <si>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</si>
  <si>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</si>
  <si>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</si>
  <si>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</si>
  <si>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</si>
  <si>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</si>
  <si>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</si>
  <si>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</si>
  <si>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</si>
  <si>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</si>
  <si>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</si>
  <si>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</si>
  <si>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</si>
  <si>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</si>
  <si>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</si>
  <si>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</si>
  <si>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</si>
  <si>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</si>
  <si>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</si>
  <si>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</si>
  <si>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</si>
  <si>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</si>
  <si>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</si>
  <si>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</si>
  <si>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</si>
  <si>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</si>
  <si>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</si>
  <si>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</si>
  <si>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</si>
  <si>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</si>
  <si>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</si>
  <si>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</si>
  <si>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</si>
  <si>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</si>
  <si>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</si>
  <si>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</si>
  <si>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</si>
  <si>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</si>
  <si>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</si>
  <si>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</si>
  <si>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</si>
  <si>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</si>
  <si>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</si>
  <si>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</si>
  <si>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</si>
  <si>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</si>
  <si>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</si>
  <si>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</si>
  <si>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</si>
  <si>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</si>
  <si>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</si>
  <si>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</si>
  <si>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</si>
  <si>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</si>
  <si>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</si>
  <si>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</si>
  <si>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</si>
  <si>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</si>
  <si>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</si>
  <si>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</si>
  <si>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</si>
  <si>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</si>
  <si>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</si>
  <si>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</si>
  <si>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</si>
  <si>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</si>
  <si>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</si>
  <si>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</si>
  <si>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</si>
  <si>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</si>
  <si>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</si>
  <si>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</si>
  <si>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</si>
  <si>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</si>
  <si>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</si>
  <si>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</si>
  <si>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</si>
  <si>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</si>
  <si>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</si>
  <si>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</si>
  <si>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</si>
  <si>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</si>
  <si>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</si>
  <si>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</si>
  <si>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</si>
  <si>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</si>
  <si>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</si>
  <si>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</si>
  <si>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</si>
  <si>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</si>
  <si>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</si>
  <si>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</si>
  <si>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</si>
  <si>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</si>
  <si>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</si>
  <si>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</si>
  <si>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</si>
  <si>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</si>
  <si>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</si>
  <si>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</si>
  <si>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</si>
  <si>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</si>
  <si>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</si>
  <si>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</si>
  <si>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</si>
  <si>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</si>
  <si>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</si>
  <si>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</si>
  <si>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</si>
  <si>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</si>
  <si>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</si>
  <si>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</si>
  <si>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</si>
  <si>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</si>
  <si>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</si>
  <si>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</si>
  <si>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</si>
  <si>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</si>
  <si>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</si>
  <si>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</si>
  <si>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</si>
  <si>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</si>
  <si>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</si>
  <si>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</si>
  <si>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</si>
  <si>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</si>
  <si>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</si>
  <si>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</si>
  <si>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</si>
  <si>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</si>
  <si>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</si>
  <si>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</si>
  <si>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</si>
  <si>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</si>
  <si>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</si>
  <si>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</si>
  <si>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</si>
  <si>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</si>
  <si>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</si>
  <si>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</si>
  <si>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</si>
  <si>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</si>
  <si>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</si>
  <si>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</si>
  <si>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</si>
  <si>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</si>
  <si>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</si>
  <si>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</si>
  <si>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</si>
  <si>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</si>
  <si>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</si>
  <si>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</si>
  <si>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</si>
  <si>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</si>
  <si>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</si>
  <si>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</si>
  <si>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</si>
  <si>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</si>
  <si>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</si>
  <si>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</si>
  <si>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</si>
  <si>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</si>
  <si>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</si>
  <si>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</si>
  <si>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</si>
  <si>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</si>
  <si>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</si>
  <si>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</si>
  <si>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</si>
  <si>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</si>
  <si>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</si>
  <si>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</si>
  <si>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</si>
  <si>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</si>
  <si>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</si>
  <si>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</si>
  <si>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</si>
  <si>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</si>
  <si>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</si>
  <si>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</si>
  <si>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</si>
  <si>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</si>
  <si>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</si>
  <si>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</si>
  <si>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</si>
  <si>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</si>
  <si>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</si>
  <si>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</si>
  <si>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</si>
  <si>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</si>
  <si>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</si>
  <si>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</si>
  <si>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</si>
  <si>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</si>
  <si>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</si>
  <si>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</si>
  <si>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</si>
  <si>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</si>
  <si>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</si>
  <si>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</si>
  <si>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</si>
  <si>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</si>
  <si>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</si>
  <si>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</si>
  <si>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</si>
  <si>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</si>
  <si>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</si>
  <si>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</si>
  <si>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</si>
  <si>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</si>
  <si>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</si>
  <si>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</si>
  <si>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</si>
  <si>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</si>
  <si>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</si>
  <si>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</si>
  <si>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</si>
  <si>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</si>
  <si>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</si>
  <si>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</si>
  <si>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</si>
  <si>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</si>
  <si>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</si>
  <si>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</si>
  <si>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</si>
  <si>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</si>
  <si>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</si>
  <si>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</si>
  <si>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</si>
  <si>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</si>
  <si>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</si>
  <si>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</si>
  <si>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</si>
  <si>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</si>
  <si>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</si>
  <si>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</si>
  <si>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</si>
  <si>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</si>
  <si>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</si>
  <si>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</si>
  <si>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</si>
  <si>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</si>
  <si>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</si>
  <si>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</si>
  <si>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</si>
  <si>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</si>
  <si>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</si>
  <si>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</si>
  <si>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</si>
  <si>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</si>
  <si>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</si>
  <si>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</si>
  <si>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</si>
  <si>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</si>
  <si>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</si>
  <si>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</si>
  <si>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</si>
  <si>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</si>
  <si>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</si>
  <si>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</si>
  <si>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</si>
  <si>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</si>
  <si>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</si>
  <si>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</si>
  <si>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</si>
  <si>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</si>
  <si>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</si>
  <si>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</si>
  <si>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</si>
  <si>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</si>
  <si>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</si>
  <si>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</si>
  <si>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</si>
  <si>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</si>
  <si>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</si>
  <si>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</si>
  <si>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</si>
  <si>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</si>
  <si>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</si>
  <si>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</si>
  <si>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</si>
  <si>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</si>
  <si>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</si>
  <si>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</si>
  <si>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</si>
  <si>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</si>
  <si>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</si>
  <si>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</si>
  <si>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</si>
  <si>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</si>
  <si>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</si>
  <si>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</si>
  <si>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</si>
  <si>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</si>
  <si>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</si>
  <si>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</si>
  <si>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</si>
  <si>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</si>
  <si>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</si>
  <si>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</si>
  <si>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</si>
  <si>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</si>
  <si>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</si>
  <si>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</si>
  <si>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</si>
  <si>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</si>
  <si>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</si>
  <si>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</si>
  <si>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</si>
  <si>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</si>
  <si>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</si>
  <si>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</si>
  <si>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</si>
  <si>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</si>
  <si>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</si>
  <si>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</si>
  <si>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</si>
  <si>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</si>
  <si>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</si>
  <si>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</si>
  <si>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</si>
  <si>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</si>
  <si>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</si>
  <si>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</si>
  <si>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</si>
  <si>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</si>
  <si>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</si>
  <si>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</si>
  <si>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</si>
  <si>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</si>
  <si>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</si>
  <si>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</si>
  <si>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</si>
  <si>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</si>
  <si>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</si>
  <si>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</si>
  <si>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</si>
  <si>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</si>
  <si>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</si>
  <si>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</si>
  <si>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</si>
  <si>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</si>
  <si>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</si>
  <si>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</si>
  <si>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</si>
  <si>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</si>
  <si>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</si>
  <si>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</si>
  <si>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</si>
  <si>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</si>
  <si>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</si>
  <si>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</si>
  <si>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</si>
  <si>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</si>
  <si>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</si>
  <si>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</si>
  <si>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</si>
  <si>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</si>
  <si>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</si>
  <si>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</si>
  <si>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</si>
  <si>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</si>
  <si>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</si>
  <si>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</si>
  <si>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</si>
  <si>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</si>
  <si>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</si>
  <si>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</si>
  <si>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</si>
  <si>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</si>
  <si>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</si>
  <si>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</si>
  <si>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</si>
  <si>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</si>
  <si>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</si>
  <si>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</si>
  <si>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</si>
  <si>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</si>
  <si>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</si>
  <si>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</si>
  <si>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</si>
  <si>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</si>
  <si>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</si>
  <si>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</si>
  <si>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</si>
  <si>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</si>
  <si>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</si>
  <si>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</si>
  <si>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</si>
  <si>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</si>
  <si>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</si>
  <si>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</si>
  <si>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</si>
  <si>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</si>
  <si>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</si>
  <si>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</si>
  <si>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</si>
  <si>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</si>
  <si>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</si>
  <si>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</si>
  <si>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</si>
  <si>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</si>
  <si>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</si>
  <si>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</si>
  <si>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</si>
  <si>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</si>
  <si>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</si>
  <si>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</si>
  <si>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</si>
  <si>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</si>
  <si>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</si>
  <si>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</si>
  <si>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</si>
  <si>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</si>
  <si>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</si>
  <si>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</si>
  <si>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</si>
  <si>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</si>
  <si>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</si>
  <si>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</si>
  <si>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</si>
  <si>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</si>
  <si>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</si>
  <si>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</si>
  <si>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</si>
  <si>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</si>
  <si>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</si>
  <si>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</si>
  <si>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</si>
  <si>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</si>
  <si>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</si>
  <si>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</si>
  <si>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</si>
  <si>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</si>
  <si>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</si>
  <si>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</si>
  <si>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</si>
  <si>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</si>
  <si>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</si>
  <si>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</si>
  <si>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</si>
  <si>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</si>
  <si>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</si>
  <si>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</si>
  <si>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</si>
  <si>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</si>
  <si>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</si>
  <si>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</si>
  <si>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</si>
  <si>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</si>
  <si>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</si>
  <si>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</si>
  <si>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</si>
  <si>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</si>
  <si>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</si>
  <si>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</si>
  <si>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</si>
  <si>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</si>
  <si>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</si>
  <si>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</si>
  <si>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</si>
  <si>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</si>
  <si>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</si>
  <si>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</si>
  <si>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</si>
  <si>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</si>
  <si>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</si>
  <si>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</si>
  <si>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</si>
  <si>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</si>
  <si>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</si>
  <si>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</si>
  <si>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</si>
  <si>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</si>
  <si>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</si>
  <si>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</si>
  <si>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</si>
  <si>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</si>
  <si>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</si>
  <si>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</si>
  <si>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</si>
  <si>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</si>
  <si>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</si>
  <si>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</si>
  <si>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</si>
  <si>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</si>
  <si>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</si>
  <si>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</si>
  <si>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</si>
  <si>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</si>
  <si>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</si>
  <si>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</si>
  <si>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</si>
  <si>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</si>
  <si>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</si>
  <si>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</si>
  <si>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</si>
  <si>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</si>
  <si>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</si>
  <si>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</si>
  <si>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</si>
  <si>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</si>
  <si>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</si>
  <si>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</si>
  <si>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</si>
  <si>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</si>
  <si>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</si>
  <si>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</si>
  <si>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</si>
  <si>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</si>
  <si>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</si>
  <si>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</si>
  <si>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</si>
  <si>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</si>
  <si>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</si>
  <si>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</si>
  <si>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</si>
  <si>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</si>
  <si>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</si>
  <si>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</si>
  <si>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</si>
  <si>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</si>
  <si>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</si>
  <si>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</si>
  <si>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</si>
  <si>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</si>
  <si>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</si>
  <si>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</si>
  <si>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</si>
  <si>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</si>
  <si>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</si>
  <si>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</si>
  <si>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</si>
  <si>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</si>
  <si>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</si>
  <si>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</si>
  <si>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</si>
  <si>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</si>
  <si>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</si>
  <si>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</si>
  <si>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</si>
  <si>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</si>
  <si>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</si>
  <si>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</si>
  <si>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</si>
  <si>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</si>
  <si>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</si>
  <si>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</si>
  <si>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</si>
  <si>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</si>
  <si>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</si>
  <si>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</si>
  <si>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</si>
  <si>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</si>
  <si>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</si>
  <si>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</si>
  <si>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</si>
  <si>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</si>
  <si>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</si>
  <si>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</si>
  <si>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</si>
  <si>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</si>
  <si>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</si>
  <si>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</si>
  <si>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</si>
  <si>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</si>
  <si>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</si>
  <si>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</si>
  <si>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</si>
  <si>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</si>
  <si>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</si>
  <si>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</si>
  <si>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</si>
  <si>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</si>
  <si>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</si>
  <si>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</si>
  <si>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</si>
  <si>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</si>
  <si>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</si>
  <si>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</si>
  <si>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</si>
  <si>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</si>
  <si>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</si>
  <si>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</si>
  <si>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</si>
  <si>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</si>
  <si>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</si>
  <si>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</si>
  <si>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</si>
  <si>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</si>
  <si>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</si>
  <si>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</si>
  <si>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</si>
  <si>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</si>
  <si>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</si>
  <si>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</si>
  <si>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</si>
  <si>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</si>
  <si>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</si>
  <si>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</si>
  <si>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</si>
  <si>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</si>
  <si>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</si>
  <si>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</si>
  <si>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</si>
  <si>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</si>
  <si>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</si>
  <si>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</si>
  <si>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</si>
  <si>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</si>
  <si>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</si>
  <si>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</si>
  <si>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</si>
  <si>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</si>
  <si>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</si>
  <si>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</si>
  <si>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</si>
  <si>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</si>
  <si>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</si>
  <si>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</si>
  <si>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</si>
  <si>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</si>
  <si>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</si>
  <si>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</si>
  <si>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</si>
  <si>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</si>
  <si>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</si>
  <si>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</si>
  <si>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</si>
  <si>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</si>
  <si>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</si>
  <si>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</si>
  <si>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</si>
  <si>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</si>
  <si>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</si>
  <si>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</si>
  <si>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</si>
  <si>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</si>
  <si>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</si>
  <si>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</si>
  <si>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</si>
  <si>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</si>
  <si>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</si>
  <si>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</si>
  <si>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</si>
  <si>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</si>
  <si>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</si>
  <si>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</si>
  <si>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</si>
  <si>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</si>
  <si>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</si>
  <si>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</si>
  <si>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</si>
  <si>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</si>
  <si>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</si>
  <si>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</si>
  <si>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</si>
  <si>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</si>
  <si>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</si>
  <si>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</si>
  <si>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</si>
  <si>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</si>
  <si>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</si>
  <si>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</si>
  <si>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</si>
  <si>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</si>
  <si>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</si>
  <si>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</si>
  <si>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</si>
  <si>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</si>
  <si>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</si>
  <si>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</si>
  <si>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</si>
  <si>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</si>
  <si>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</si>
  <si>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</si>
  <si>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</si>
  <si>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</si>
  <si>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</si>
  <si>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</si>
  <si>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</si>
  <si>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</si>
  <si>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</si>
  <si>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</si>
  <si>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</si>
  <si>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</si>
  <si>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</si>
  <si>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</si>
  <si>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</si>
  <si>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</si>
  <si>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</si>
  <si>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</si>
  <si>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</si>
  <si>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</si>
  <si>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</si>
  <si>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</si>
  <si>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</si>
  <si>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</si>
  <si>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</si>
  <si>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</si>
  <si>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</si>
  <si>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</si>
  <si>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</si>
  <si>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</si>
  <si>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</si>
  <si>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</si>
  <si>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</si>
  <si>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</si>
  <si>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</si>
  <si>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</si>
  <si>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</si>
  <si>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</si>
  <si>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</si>
  <si>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</si>
  <si>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</si>
  <si>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</si>
  <si>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</si>
  <si>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</si>
  <si>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</si>
  <si>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</si>
  <si>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</si>
  <si>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</si>
  <si>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</si>
  <si>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</si>
  <si>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</si>
  <si>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</si>
  <si>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</si>
  <si>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</si>
  <si>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</si>
  <si>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</si>
  <si>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</si>
  <si>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</si>
  <si>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</si>
  <si>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</si>
  <si>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</si>
  <si>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</si>
  <si>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</si>
  <si>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</si>
  <si>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</si>
  <si>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</si>
  <si>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</si>
  <si>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</si>
  <si>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</si>
  <si>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</si>
  <si>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</si>
  <si>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</si>
  <si>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</si>
  <si>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</si>
  <si>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</si>
  <si>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</si>
  <si>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</si>
  <si>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</si>
  <si>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</si>
  <si>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</si>
  <si>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</si>
  <si>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</si>
  <si>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</si>
  <si>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</si>
  <si>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</si>
  <si>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</si>
  <si>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</si>
  <si>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</si>
  <si>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</si>
  <si>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</si>
  <si>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</si>
  <si>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</si>
  <si>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</si>
  <si>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</si>
  <si>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</si>
  <si>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</si>
  <si>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</si>
  <si>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</si>
  <si>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</si>
  <si>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</si>
  <si>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</si>
  <si>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</si>
  <si>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</si>
  <si>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</si>
  <si>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</si>
  <si>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</si>
  <si>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</si>
  <si>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</si>
  <si>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</si>
  <si>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</si>
  <si>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</si>
  <si>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</si>
  <si>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</si>
  <si>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</si>
  <si>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</si>
  <si>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</si>
  <si>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</si>
  <si>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</si>
  <si>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</si>
  <si>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</si>
  <si>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</si>
  <si>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</si>
  <si>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</si>
  <si>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</si>
  <si>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</si>
  <si>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</si>
  <si>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</si>
  <si>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</si>
  <si>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</si>
  <si>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</si>
  <si>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</si>
  <si>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</si>
  <si>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</si>
  <si>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</si>
  <si>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</si>
  <si>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</si>
  <si>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</si>
  <si>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</si>
  <si>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</si>
  <si>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</si>
  <si>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</si>
  <si>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</si>
  <si>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</si>
  <si>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</si>
  <si>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</si>
  <si>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</si>
  <si>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</si>
  <si>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</si>
  <si>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</si>
  <si>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</si>
  <si>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</si>
  <si>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</si>
  <si>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</si>
  <si>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</si>
  <si>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</si>
  <si>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</si>
  <si>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</si>
  <si>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</si>
  <si>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</si>
  <si>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</si>
  <si>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</si>
  <si>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</si>
  <si>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</si>
  <si>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</si>
  <si>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</si>
  <si>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</si>
  <si>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</si>
  <si>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</si>
  <si>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</si>
  <si>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</si>
  <si>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</si>
  <si>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</si>
  <si>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</si>
  <si>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</si>
  <si>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</si>
  <si>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</si>
  <si>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</si>
  <si>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</si>
  <si>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</si>
  <si>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</si>
  <si>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</si>
  <si>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</si>
  <si>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</si>
  <si>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</si>
  <si>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</si>
  <si>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</si>
  <si>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</si>
  <si>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</si>
  <si>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</si>
  <si>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</si>
  <si>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</si>
  <si>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</si>
  <si>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</si>
  <si>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</si>
  <si>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</si>
  <si>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</si>
  <si>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</si>
  <si>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</si>
  <si>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</si>
  <si>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</si>
  <si>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</si>
  <si>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</si>
  <si>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</si>
  <si>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</si>
  <si>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</si>
  <si>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</si>
  <si>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</si>
  <si>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</si>
  <si>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</si>
  <si>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</si>
  <si>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</si>
  <si>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</si>
  <si>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</si>
  <si>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</si>
  <si>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</si>
  <si>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</si>
  <si>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</si>
  <si>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</si>
  <si>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</si>
  <si>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</si>
  <si>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</si>
  <si>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</si>
  <si>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</si>
  <si>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</si>
  <si>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</si>
  <si>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</si>
  <si>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</si>
  <si>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</si>
  <si>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</si>
  <si>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</si>
  <si>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</si>
  <si>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</si>
  <si>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</si>
  <si>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</si>
  <si>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</si>
  <si>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</si>
  <si>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</si>
  <si>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</si>
  <si>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</si>
  <si>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</si>
  <si>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</si>
  <si>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</si>
  <si>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</si>
  <si>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</si>
  <si>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</si>
  <si>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</si>
  <si>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</si>
  <si>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</si>
  <si>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</si>
  <si>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</si>
  <si>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</si>
  <si>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</si>
  <si>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</si>
  <si>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</si>
  <si>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</si>
  <si>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</si>
  <si>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</si>
  <si>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</si>
  <si>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</si>
  <si>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</si>
  <si>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</si>
  <si>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</si>
  <si>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</si>
  <si>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</si>
  <si>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</si>
  <si>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</si>
  <si>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</si>
  <si>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</si>
  <si>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</si>
  <si>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</si>
  <si>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</si>
  <si>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</si>
  <si>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</si>
  <si>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</si>
  <si>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</si>
  <si>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</si>
  <si>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</si>
  <si>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</si>
  <si>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</si>
  <si>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</si>
  <si>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</si>
  <si>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</si>
  <si>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</si>
  <si>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</si>
  <si>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</si>
  <si>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</si>
  <si>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</si>
  <si>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</si>
  <si>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</si>
  <si>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</si>
  <si>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</si>
  <si>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</si>
  <si>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</si>
  <si>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</si>
  <si>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</si>
  <si>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</si>
  <si>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</si>
  <si>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</si>
  <si>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</si>
  <si>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</si>
  <si>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</si>
  <si>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</si>
  <si>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</si>
  <si>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</si>
  <si>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</si>
  <si>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</si>
  <si>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</si>
  <si>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</si>
  <si>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</si>
  <si>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</si>
  <si>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</si>
  <si>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</si>
  <si>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</si>
  <si>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</si>
  <si>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</si>
  <si>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</si>
  <si>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</si>
  <si>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</si>
  <si>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</si>
  <si>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</si>
  <si>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</si>
  <si>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</si>
  <si>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</si>
  <si>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</si>
  <si>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</si>
  <si>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</si>
  <si>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</si>
  <si>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</si>
  <si>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</si>
  <si>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</si>
  <si>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</si>
  <si>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</si>
  <si>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</si>
  <si>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</si>
  <si>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</si>
  <si>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</si>
  <si>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</si>
  <si>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</si>
  <si>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</si>
  <si>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</si>
  <si>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</si>
  <si>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</si>
  <si>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</si>
  <si>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</si>
  <si>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</si>
  <si>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</si>
  <si>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</si>
  <si>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</si>
  <si>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</si>
  <si>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</si>
  <si>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</si>
  <si>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</si>
  <si>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</si>
  <si>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</si>
  <si>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</si>
  <si>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</si>
  <si>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</si>
  <si>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</si>
  <si>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</si>
  <si>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</si>
  <si>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</si>
  <si>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</si>
  <si>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</si>
  <si>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</si>
  <si>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</si>
  <si>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</si>
  <si>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</si>
  <si>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</si>
  <si>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</si>
  <si>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</si>
  <si>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</si>
  <si>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</si>
  <si>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</si>
  <si>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</si>
  <si>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</si>
  <si>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</si>
  <si>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</si>
  <si>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</si>
  <si>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</si>
  <si>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</si>
  <si>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</si>
  <si>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</si>
  <si>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</si>
  <si>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</si>
  <si>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</si>
  <si>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</si>
  <si>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</si>
  <si>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</si>
  <si>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</si>
  <si>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</si>
  <si>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</si>
  <si>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</si>
  <si>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</si>
  <si>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</si>
  <si>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</si>
  <si>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</si>
  <si>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</si>
  <si>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</si>
  <si>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</si>
  <si>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</si>
  <si>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</si>
  <si>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</si>
  <si>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</si>
  <si>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</si>
  <si>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</si>
  <si>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</si>
  <si>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</si>
  <si>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</si>
  <si>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</si>
  <si>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</si>
  <si>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</si>
  <si>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</si>
  <si>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</si>
  <si>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</si>
  <si>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</si>
  <si>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</si>
  <si>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</si>
  <si>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</si>
  <si>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</si>
  <si>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</si>
  <si>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</si>
  <si>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</si>
  <si>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</si>
  <si>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</si>
  <si>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</si>
  <si>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</si>
  <si>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</si>
  <si>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</si>
  <si>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</si>
  <si>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</si>
  <si>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</si>
  <si>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</si>
  <si>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</si>
  <si>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</si>
  <si>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</si>
  <si>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</si>
  <si>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</si>
  <si>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</si>
  <si>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</si>
  <si>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</si>
  <si>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</si>
  <si>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</si>
  <si>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</si>
  <si>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</si>
  <si>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</si>
  <si>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</si>
  <si>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</si>
  <si>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</si>
  <si>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</si>
  <si>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</si>
  <si>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</si>
  <si>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</si>
  <si>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</si>
  <si>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</si>
  <si>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</si>
  <si>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</si>
  <si>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</si>
  <si>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</si>
  <si>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</si>
  <si>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</si>
  <si>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</si>
  <si>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</si>
  <si>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</si>
  <si>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</si>
  <si>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</si>
  <si>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</si>
  <si>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</si>
  <si>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</si>
  <si>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</si>
  <si>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</si>
  <si>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</si>
  <si>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</si>
  <si>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</si>
  <si>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</si>
  <si>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</si>
  <si>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</si>
  <si>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</si>
  <si>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</si>
  <si>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</si>
  <si>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</si>
  <si>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</si>
  <si>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</si>
  <si>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</si>
  <si>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</si>
  <si>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</si>
  <si>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</si>
  <si>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</si>
  <si>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</si>
  <si>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</si>
  <si>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</si>
  <si>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</si>
  <si>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</si>
  <si>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</si>
  <si>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</si>
  <si>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</si>
  <si>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</si>
  <si>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</si>
  <si>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</si>
  <si>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</si>
  <si>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</si>
  <si>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</si>
  <si>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</si>
  <si>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</si>
  <si>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</si>
  <si>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</si>
  <si>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</si>
  <si>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</si>
  <si>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</si>
  <si>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</si>
  <si>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</si>
  <si>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</si>
  <si>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</si>
  <si>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</si>
  <si>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</si>
  <si>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</si>
  <si>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</si>
  <si>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</si>
  <si>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</si>
  <si>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</si>
  <si>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</si>
  <si>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</si>
  <si>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</si>
  <si>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</si>
  <si>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</si>
  <si>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</si>
  <si>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</si>
  <si>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</si>
  <si>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</si>
  <si>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</si>
  <si>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</si>
  <si>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</si>
  <si>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</si>
  <si>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</si>
  <si>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</si>
  <si>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</si>
  <si>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</si>
  <si>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</si>
  <si>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</si>
  <si>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</si>
  <si>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</si>
  <si>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</si>
  <si>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</si>
  <si>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</si>
  <si>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</si>
  <si>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</si>
  <si>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</si>
  <si>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</si>
  <si>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</si>
  <si>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</si>
  <si>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</si>
  <si>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</si>
  <si>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</si>
  <si>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</si>
  <si>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</si>
  <si>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</si>
  <si>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</si>
  <si>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</si>
  <si>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</si>
  <si>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</si>
  <si>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</si>
  <si>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</si>
  <si>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</si>
  <si>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</si>
  <si>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</si>
  <si>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</si>
  <si>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</si>
  <si>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</si>
  <si>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</si>
  <si>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</si>
  <si>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</si>
  <si>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</si>
  <si>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</si>
  <si>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</si>
  <si>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</si>
  <si>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</si>
  <si>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</si>
  <si>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</si>
  <si>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</si>
  <si>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</si>
  <si>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</si>
  <si>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</si>
  <si>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</si>
  <si>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</si>
  <si>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</si>
  <si>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</si>
  <si>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</si>
  <si>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</si>
  <si>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</si>
  <si>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</si>
  <si>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</si>
  <si>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</si>
  <si>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</si>
  <si>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</si>
  <si>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</si>
  <si>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</si>
  <si>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</si>
  <si>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</si>
  <si>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</si>
  <si>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</si>
  <si>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</si>
  <si>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</si>
  <si>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</si>
  <si>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</si>
  <si>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</si>
  <si>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</si>
  <si>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</si>
  <si>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</si>
  <si>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</si>
  <si>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</si>
  <si>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</si>
  <si>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</si>
  <si>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</si>
  <si>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</si>
  <si>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</si>
  <si>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</si>
  <si>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</si>
  <si>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</si>
  <si>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</si>
  <si>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</si>
  <si>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</si>
  <si>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</si>
  <si>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</si>
  <si>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</si>
  <si>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</si>
  <si>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</si>
  <si>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</si>
  <si>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</si>
  <si>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</si>
  <si>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</si>
  <si>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</si>
  <si>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</si>
  <si>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</si>
  <si>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</si>
  <si>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</si>
  <si>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</si>
  <si>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</si>
  <si>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</si>
  <si>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</si>
  <si>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</si>
  <si>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</si>
  <si>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</si>
  <si>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</si>
  <si>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</si>
  <si>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</si>
  <si>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</si>
  <si>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</si>
  <si>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</si>
  <si>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</si>
  <si>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</si>
  <si>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</si>
  <si>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</si>
  <si>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</si>
  <si>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</si>
  <si>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</si>
  <si>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</si>
  <si>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</si>
  <si>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</si>
  <si>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</si>
  <si>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</si>
  <si>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</si>
  <si>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</si>
  <si>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</si>
  <si>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</si>
  <si>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</si>
  <si>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</si>
  <si>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</si>
  <si>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</si>
  <si>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</si>
  <si>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</si>
  <si>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</si>
  <si>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</si>
  <si>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</si>
  <si>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</si>
  <si>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</si>
  <si>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</si>
  <si>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</si>
  <si>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</si>
  <si>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</si>
  <si>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</si>
  <si>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</si>
  <si>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</si>
  <si>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</si>
  <si>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</si>
  <si>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</si>
  <si>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</si>
  <si>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</si>
  <si>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</si>
  <si>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</si>
  <si>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</si>
  <si>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</si>
  <si>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</si>
  <si>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</si>
  <si>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</si>
  <si>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</si>
  <si>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</si>
  <si>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</si>
  <si>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</si>
  <si>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</si>
  <si>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</si>
  <si>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</si>
  <si>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</si>
  <si>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</si>
  <si>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</si>
  <si>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</si>
  <si>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</si>
  <si>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</si>
  <si>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</si>
  <si>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</si>
  <si>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</si>
  <si>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</si>
  <si>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</si>
  <si>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</si>
  <si>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</si>
  <si>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</si>
  <si>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</si>
  <si>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</si>
  <si>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</si>
  <si>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</si>
  <si>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</si>
  <si>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</si>
  <si>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</si>
  <si>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</si>
  <si>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</si>
  <si>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</si>
  <si>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</si>
  <si>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</si>
  <si>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</si>
  <si>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</si>
  <si>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</si>
  <si>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</si>
  <si>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</si>
  <si>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</si>
  <si>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</si>
  <si>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</si>
  <si>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</si>
  <si>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</si>
  <si>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</si>
  <si>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</si>
  <si>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</si>
  <si>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</si>
  <si>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</si>
  <si>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</si>
  <si>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</si>
  <si>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</si>
  <si>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</si>
  <si>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</si>
  <si>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</si>
  <si>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</si>
  <si>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</si>
  <si>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</si>
  <si>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</si>
  <si>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</si>
  <si>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</si>
  <si>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</si>
  <si>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</si>
  <si>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</si>
  <si>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</si>
  <si>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</si>
  <si>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</si>
  <si>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</si>
  <si>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</si>
  <si>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</si>
  <si>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</si>
  <si>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</si>
  <si>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</si>
  <si>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</si>
  <si>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</si>
  <si>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</si>
  <si>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</si>
  <si>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</si>
  <si>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</si>
  <si>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</si>
  <si>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</si>
  <si>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</si>
  <si>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</si>
  <si>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</si>
  <si>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</si>
  <si>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</si>
  <si>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</si>
  <si>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</si>
  <si>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</si>
  <si>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</si>
  <si>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</si>
  <si>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</si>
  <si>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</si>
  <si>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</si>
  <si>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</si>
  <si>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</si>
  <si>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</si>
  <si>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</si>
  <si>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</si>
  <si>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</si>
  <si>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</si>
  <si>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</si>
  <si>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</si>
  <si>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</si>
  <si>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</si>
  <si>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</si>
  <si>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</si>
  <si>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</si>
  <si>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</si>
  <si>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</si>
  <si>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</si>
  <si>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</si>
  <si>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</si>
  <si>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</si>
  <si>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</si>
  <si>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</si>
  <si>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</si>
  <si>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</si>
  <si>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</si>
  <si>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</si>
  <si>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</si>
  <si>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</si>
  <si>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</si>
  <si>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</si>
  <si>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</si>
  <si>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</si>
  <si>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</si>
  <si>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</si>
  <si>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</si>
  <si>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</si>
  <si>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</si>
  <si>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</si>
  <si>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</si>
  <si>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</si>
  <si>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</si>
  <si>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</si>
  <si>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</si>
  <si>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</si>
  <si>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</si>
  <si>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</si>
  <si>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</si>
  <si>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</si>
  <si>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</si>
  <si>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</si>
  <si>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</si>
  <si>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</si>
  <si>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</si>
  <si>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</si>
  <si>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</si>
  <si>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</si>
  <si>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</si>
  <si>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</si>
  <si>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</si>
  <si>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</si>
  <si>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</si>
  <si>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</si>
  <si>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</si>
  <si>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</si>
  <si>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</si>
  <si>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</si>
  <si>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</si>
  <si>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</si>
  <si>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</si>
  <si>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</si>
  <si>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</si>
  <si>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</si>
  <si>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</si>
  <si>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</si>
  <si>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</si>
  <si>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</si>
  <si>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</si>
  <si>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</si>
  <si>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</si>
  <si>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</si>
  <si>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</si>
  <si>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</si>
  <si>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</si>
  <si>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</si>
  <si>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</si>
  <si>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</si>
  <si>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</si>
  <si>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</si>
  <si>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</si>
  <si>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</si>
  <si>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</si>
  <si>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</si>
  <si>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</si>
  <si>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</si>
  <si>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</si>
  <si>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</si>
  <si>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</si>
  <si>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</si>
  <si>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</si>
  <si>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</si>
  <si>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</si>
  <si>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</si>
  <si>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</si>
  <si>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</si>
  <si>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</si>
  <si>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</si>
  <si>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</si>
  <si>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</si>
  <si>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</si>
  <si>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</si>
  <si>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</si>
  <si>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</si>
  <si>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</si>
  <si>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</si>
  <si>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</si>
  <si>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</si>
  <si>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</si>
  <si>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</si>
  <si>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</si>
  <si>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</si>
  <si>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</si>
  <si>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</si>
  <si>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</si>
  <si>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</si>
  <si>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</si>
  <si>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</si>
  <si>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</si>
  <si>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</si>
  <si>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</si>
  <si>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</si>
  <si>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</si>
  <si>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</si>
  <si>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</si>
  <si>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</si>
  <si>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</si>
  <si>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</si>
  <si>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</si>
  <si>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</si>
  <si>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</si>
  <si>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</si>
  <si>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</si>
  <si>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</si>
  <si>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</si>
  <si>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</si>
  <si>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</si>
  <si>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</si>
  <si>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</si>
  <si>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</si>
  <si>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</si>
  <si>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</si>
  <si>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</si>
  <si>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</si>
  <si>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</si>
  <si>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</si>
  <si>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</si>
  <si>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</si>
  <si>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</si>
  <si>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</si>
  <si>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</si>
  <si>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</si>
  <si>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</si>
  <si>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</si>
  <si>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</si>
  <si>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</si>
  <si>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</si>
  <si>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</si>
  <si>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</si>
  <si>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</si>
  <si>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</si>
  <si>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</si>
  <si>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</si>
  <si>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</si>
  <si>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</si>
  <si>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</si>
  <si>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</si>
  <si>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</si>
  <si>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</si>
  <si>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</si>
  <si>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</si>
  <si>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</si>
  <si>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</si>
  <si>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</si>
  <si>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</si>
  <si>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</si>
  <si>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</si>
  <si>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</si>
  <si>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</si>
  <si>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</si>
  <si>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</si>
  <si>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</si>
  <si>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</si>
  <si>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</si>
  <si>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</si>
  <si>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</si>
  <si>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</si>
  <si>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</si>
  <si>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</si>
  <si>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</si>
  <si>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</si>
  <si>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</si>
  <si>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</si>
  <si>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</si>
  <si>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</si>
  <si>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</si>
  <si>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</si>
  <si>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</si>
  <si>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</si>
  <si>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</si>
  <si>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</si>
  <si>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</si>
  <si>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</si>
  <si>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</si>
  <si>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</si>
  <si>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</si>
  <si>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</si>
  <si>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</si>
  <si>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</si>
  <si>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</si>
  <si>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</si>
  <si>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</si>
  <si>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</si>
  <si>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</si>
  <si>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</si>
  <si>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</si>
  <si>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</si>
  <si>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</si>
  <si>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</si>
  <si>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</si>
  <si>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</si>
  <si>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</si>
  <si>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</si>
  <si>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</si>
  <si>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</si>
  <si>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</si>
  <si>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</si>
  <si>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</si>
  <si>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</si>
  <si>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</si>
  <si>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</si>
  <si>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</si>
  <si>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</si>
  <si>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</si>
  <si>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</si>
  <si>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</si>
  <si>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</si>
  <si>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</si>
  <si>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</si>
  <si>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</si>
  <si>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</si>
  <si>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</si>
  <si>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</si>
  <si>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</si>
  <si>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</si>
  <si>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</si>
  <si>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</si>
  <si>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</si>
  <si>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</si>
  <si>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</si>
  <si>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</si>
  <si>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National Electronic Alloys</t>
  </si>
  <si>
    <t>Company's products substances produced by the parent company/mill.</t>
  </si>
  <si>
    <t>881837903</t>
  </si>
  <si>
    <t>EIN</t>
  </si>
  <si>
    <t>3 Fir Ct. Oakland, NJ 07436    &amp;    1847 W. Business Center Dr. Orange, CA 92867</t>
  </si>
  <si>
    <t>Diane Lemke</t>
  </si>
  <si>
    <t>Diane@nealloyswest.com</t>
  </si>
  <si>
    <t>714-556-5561</t>
  </si>
  <si>
    <t>VP Operations</t>
  </si>
  <si>
    <t>Mike@nealloys.com</t>
  </si>
  <si>
    <t>201-337-9400</t>
  </si>
  <si>
    <t>Required for certain metal alloy chemistry makeup</t>
  </si>
  <si>
    <t xml:space="preserve"> Suppliers have ensured to be conflict free with strict code of conduct policies re: child labor </t>
  </si>
  <si>
    <t>Requests and follow-up are ongoing</t>
  </si>
  <si>
    <t>CFSI</t>
  </si>
  <si>
    <t>Mike Sancetta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</si>
</sst>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ike@nealloys.com" TargetMode="External"/><Relationship Id="rId1" Type="http://schemas.openxmlformats.org/officeDocument/2006/relationships/hyperlink" Target="mailto:Diane@nealloyswest.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C976A9EA-135A-46CA-9986-BAB36EE99A3A}"/>
    </customSheetView>
    <customSheetView guid="{C59130F4-2E03-5E48-94CE-6E4A0484DB9E}" showAutoFilter="1">
      <selection activeCell="C1" sqref="C1:D65536"/>
      <pageMargins left="0" right="0" top="0" bottom="0" header="0" footer="0"/>
      <pageSetup orientation="portrait"/>
      <headerFooter alignWithMargins="0"/>
      <autoFilter ref="B1:C1" xr:uid="{0BE319E8-BE6F-4C96-B42B-6E4E82B8416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19" sqref="D19:J1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t="s">
        <v>12820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12821</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12822</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12823</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12824</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12825</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12826</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12834</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12827</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12828</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12829</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45076</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t="s">
        <v>12830</v>
      </c>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t="s">
        <v>12830</v>
      </c>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t="s">
        <v>23</v>
      </c>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26</v>
      </c>
      <c r="E38" s="328"/>
      <c r="F38" s="41"/>
      <c r="G38" s="322" t="s">
        <v>12830</v>
      </c>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t="s">
        <v>32</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26</v>
      </c>
      <c r="E56" s="374"/>
      <c r="F56" s="41"/>
      <c r="G56" s="322" t="s">
        <v>12830</v>
      </c>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23</v>
      </c>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26</v>
      </c>
      <c r="E74" s="328"/>
      <c r="F74" s="9"/>
      <c r="G74" s="322" t="s">
        <v>12831</v>
      </c>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t="s">
        <v>23</v>
      </c>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t="s">
        <v>12832</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5352583-C2FE-4563-BF34-7DFEA77AD9DC}"/>
    <hyperlink ref="D20" r:id="rId2" xr:uid="{8A6A3FEE-775A-442E-A05D-C45885312846}"/>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10" sqref="C1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
        <v>44</v>
      </c>
      <c r="C5" s="153" t="s">
        <v>255</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c r="L5" s="151"/>
      <c r="M5" s="151"/>
      <c r="N5" s="151"/>
      <c r="O5" s="151"/>
      <c r="P5" s="211"/>
      <c r="Q5" s="152"/>
      <c r="R5" s="150" t="str">
        <f ca="1">IF(ISERROR($V5),"",OFFSET('Smelter Look-up'!$C$4,$V5-4,0)&amp;"")</f>
        <v>Niihama Nickel Refinery, Sumitomo Metal Mining</v>
      </c>
      <c r="S5" s="156" t="str">
        <f t="shared" ref="S5:S63" ca="1" si="0">IF(B5="","",IF(ISERROR(MATCH($E5,CL,0)),"Unknown",INDIRECT("'C'!$A$"&amp;MATCH($E5,CL,0)+1)))</f>
        <v>JP</v>
      </c>
      <c r="T5" s="156" t="str">
        <f ca="1">IF(B5="","",IF(ISERROR(MATCH($J5,SorP!$B$1:$B$5661,0)),"",INDIRECT("'SorP'!$A$"&amp;MATCH($J5,SorP!$B$1:$B$5661,0))))</f>
        <v>JP-38</v>
      </c>
      <c r="U5" s="169"/>
      <c r="V5" s="170">
        <f>IF(C5="",NA(),MATCH($B5&amp;$C5,'Smelter Look-up'!$J:$J,0))</f>
        <v>94</v>
      </c>
      <c r="X5" s="171">
        <f t="shared" ref="X5:X62" ca="1" si="1">IF(AND(C5="Smelter not listed",OR(LEN(D5)=0,LEN(E5)=0)),1,0)</f>
        <v>0</v>
      </c>
      <c r="AB5" s="171" t="str">
        <f t="shared" ref="AB5:AB62" si="2">B5&amp;C5</f>
        <v>CobaltNiihama Nickel and Cobalt Facility</v>
      </c>
    </row>
    <row r="6" spans="1:34" s="171" customFormat="1" ht="25.5">
      <c r="A6" s="200"/>
      <c r="B6" s="150" t="s">
        <v>44</v>
      </c>
      <c r="C6" s="153" t="s">
        <v>255</v>
      </c>
      <c r="D6" s="150"/>
      <c r="E6" s="150" t="str">
        <f ca="1">IF(ISERROR($V6),"",OFFSET('Smelter Look-up'!$D$4,$V6-4,0)&amp;"")</f>
        <v>JAPAN</v>
      </c>
      <c r="F6" s="150" t="str">
        <f ca="1">IF(ISERROR($V6),"",OFFSET('Smelter Look-up'!$E$4,$V6-4,0))</f>
        <v>CID003278</v>
      </c>
      <c r="G6" s="150" t="s">
        <v>12833</v>
      </c>
      <c r="H6" s="208">
        <f ca="1">IF(ISERROR($V6),"",OFFSET('Smelter Look-up'!$G$4,$V6-4,0))</f>
        <v>0</v>
      </c>
      <c r="I6" s="209" t="str">
        <f ca="1">IF(ISERROR($V6),"",OFFSET('Smelter Look-up'!$H$4,$V6-4,0))</f>
        <v>Niihama</v>
      </c>
      <c r="J6" s="209" t="str">
        <f ca="1">IF(ISERROR($V6),"",OFFSET('Smelter Look-up'!$I$4,$V6-4,0))</f>
        <v>Ehime</v>
      </c>
      <c r="K6" s="151"/>
      <c r="L6" s="151"/>
      <c r="M6" s="151"/>
      <c r="N6" s="151"/>
      <c r="O6" s="151"/>
      <c r="P6" s="211"/>
      <c r="Q6" s="152"/>
      <c r="R6" s="150" t="str">
        <f ca="1">IF(ISERROR($V6),"",OFFSET('Smelter Look-up'!$C$4,$V6-4,0)&amp;"")</f>
        <v>Niihama Nickel Refinery, Sumitomo Metal Mining</v>
      </c>
      <c r="S6" s="156" t="str">
        <f t="shared" ca="1" si="0"/>
        <v>JP</v>
      </c>
      <c r="T6" s="156" t="str">
        <f ca="1">IF(B6="","",IF(ISERROR(MATCH($J6,SorP!$B$1:$B$5661,0)),"",INDIRECT("'SorP'!$A$"&amp;MATCH($J6,SorP!$B$1:$B$5661,0))))</f>
        <v>JP-38</v>
      </c>
      <c r="U6" s="169"/>
      <c r="V6" s="170">
        <f>IF(C6="",NA(),MATCH($B6&amp;$C6,'Smelter Look-up'!$J:$J,0))</f>
        <v>94</v>
      </c>
      <c r="X6" s="171">
        <f t="shared" ca="1" si="1"/>
        <v>0</v>
      </c>
      <c r="AB6" s="171" t="str">
        <f t="shared" si="2"/>
        <v>CobaltNiihama Nickel and Cobalt Facility</v>
      </c>
    </row>
    <row r="7" spans="1:34" s="171" customFormat="1" ht="20.25">
      <c r="A7" s="200"/>
      <c r="B7" s="150" t="s">
        <v>44</v>
      </c>
      <c r="C7" s="153" t="s">
        <v>256</v>
      </c>
      <c r="D7" s="150"/>
      <c r="E7" s="150" t="str">
        <f ca="1">IF(ISERROR($V7),"",OFFSET('Smelter Look-up'!$D$4,$V7-4,0)&amp;"")</f>
        <v>JAPAN</v>
      </c>
      <c r="F7" s="150" t="str">
        <f ca="1">IF(ISERROR($V7),"",OFFSET('Smelter Look-up'!$E$4,$V7-4,0))</f>
        <v>CID003278</v>
      </c>
      <c r="G7" s="150" t="str">
        <f ca="1">IF(C7=$X$4,"Enter smelter details",IF(ISERROR($V7),"",OFFSET('Smelter Look-up'!$F$4,$V7-4,0)))</f>
        <v>RMI</v>
      </c>
      <c r="H7" s="208">
        <f ca="1">IF(ISERROR($V7),"",OFFSET('Smelter Look-up'!$G$4,$V7-4,0))</f>
        <v>0</v>
      </c>
      <c r="I7" s="209" t="str">
        <f ca="1">IF(ISERROR($V7),"",OFFSET('Smelter Look-up'!$H$4,$V7-4,0))</f>
        <v>Niihama</v>
      </c>
      <c r="J7" s="209" t="str">
        <f ca="1">IF(ISERROR($V7),"",OFFSET('Smelter Look-up'!$I$4,$V7-4,0))</f>
        <v>Ehime</v>
      </c>
      <c r="K7" s="151"/>
      <c r="L7" s="151"/>
      <c r="M7" s="151"/>
      <c r="N7" s="151"/>
      <c r="O7" s="151"/>
      <c r="P7" s="211"/>
      <c r="Q7" s="152"/>
      <c r="R7" s="150" t="str">
        <f ca="1">IF(ISERROR($V7),"",OFFSET('Smelter Look-up'!$C$4,$V7-4,0)&amp;"")</f>
        <v>Niihama Nickel Refinery, Sumitomo Metal Mining</v>
      </c>
      <c r="S7" s="156" t="str">
        <f t="shared" ca="1" si="0"/>
        <v>JP</v>
      </c>
      <c r="T7" s="156" t="str">
        <f ca="1">IF(B7="","",IF(ISERROR(MATCH($J7,SorP!$B$1:$B$5661,0)),"",INDIRECT("'SorP'!$A$"&amp;MATCH($J7,SorP!$B$1:$B$5661,0))))</f>
        <v>JP-38</v>
      </c>
      <c r="U7" s="169"/>
      <c r="V7" s="170">
        <f>IF(C7="",NA(),MATCH($B7&amp;$C7,'Smelter Look-up'!$J:$J,0))</f>
        <v>109</v>
      </c>
      <c r="X7" s="171">
        <f t="shared" ca="1" si="1"/>
        <v>0</v>
      </c>
      <c r="AB7" s="171" t="str">
        <f t="shared" si="2"/>
        <v>CobaltSumitomo Metal Mining</v>
      </c>
    </row>
    <row r="8" spans="1:34" s="171" customFormat="1" ht="20.25">
      <c r="A8" s="200"/>
      <c r="B8" s="150" t="s">
        <v>44</v>
      </c>
      <c r="C8" s="153" t="s">
        <v>303</v>
      </c>
      <c r="D8" s="150"/>
      <c r="E8" s="150" t="str">
        <f ca="1">IF(ISERROR($V8),"",OFFSET('Smelter Look-up'!$D$4,$V8-4,0)&amp;"")</f>
        <v>CANADA</v>
      </c>
      <c r="F8" s="150" t="str">
        <f ca="1">IF(ISERROR($V8),"",OFFSET('Smelter Look-up'!$E$4,$V8-4,0))</f>
        <v>CID003584</v>
      </c>
      <c r="G8" s="150" t="str">
        <f ca="1">IF(C8=$X$4,"Enter smelter details",IF(ISERROR($V8),"",OFFSET('Smelter Look-up'!$F$4,$V8-4,0)))</f>
        <v>RMI</v>
      </c>
      <c r="H8" s="208">
        <f ca="1">IF(ISERROR($V8),"",OFFSET('Smelter Look-up'!$G$4,$V8-4,0))</f>
        <v>0</v>
      </c>
      <c r="I8" s="209" t="str">
        <f ca="1">IF(ISERROR($V8),"",OFFSET('Smelter Look-up'!$H$4,$V8-4,0))</f>
        <v>Long Harbour</v>
      </c>
      <c r="J8" s="209" t="str">
        <f ca="1">IF(ISERROR($V8),"",OFFSET('Smelter Look-up'!$I$4,$V8-4,0))</f>
        <v>Newfoundland and Labrador</v>
      </c>
      <c r="K8" s="151"/>
      <c r="L8" s="151"/>
      <c r="M8" s="151"/>
      <c r="N8" s="151"/>
      <c r="O8" s="151"/>
      <c r="P8" s="211"/>
      <c r="Q8" s="152"/>
      <c r="R8" s="150" t="str">
        <f ca="1">IF(ISERROR($V8),"",OFFSET('Smelter Look-up'!$C$4,$V8-4,0)&amp;"")</f>
        <v>Vale – Long Harbour Processing Plant (LHPP)</v>
      </c>
      <c r="S8" s="156" t="str">
        <f t="shared" ca="1" si="0"/>
        <v>CA</v>
      </c>
      <c r="T8" s="156" t="str">
        <f ca="1">IF(B8="","",IF(ISERROR(MATCH($J8,SorP!$B$1:$B$5661,0)),"",INDIRECT("'SorP'!$A$"&amp;MATCH($J8,SorP!$B$1:$B$5661,0))))</f>
        <v>CA-NL</v>
      </c>
      <c r="U8" s="169"/>
      <c r="V8" s="170">
        <f>IF(C8="",NA(),MATCH($B8&amp;$C8,'Smelter Look-up'!$J:$J,0))</f>
        <v>119</v>
      </c>
      <c r="X8" s="171">
        <f t="shared" ca="1" si="1"/>
        <v>0</v>
      </c>
      <c r="AB8" s="171" t="str">
        <f t="shared" si="2"/>
        <v>CobaltVale – Long Harbour Processing Plant (LHPP)</v>
      </c>
    </row>
    <row r="9" spans="1:34" s="171" customFormat="1" ht="20.25">
      <c r="A9" s="200"/>
      <c r="B9" s="150" t="s">
        <v>44</v>
      </c>
      <c r="C9" s="153" t="s">
        <v>124</v>
      </c>
      <c r="D9" s="150"/>
      <c r="E9" s="150" t="str">
        <f ca="1">IF(ISERROR($V9),"",OFFSET('Smelter Look-up'!$D$4,$V9-4,0)&amp;"")</f>
        <v>NORWAY</v>
      </c>
      <c r="F9" s="150" t="str">
        <f ca="1">IF(ISERROR($V9),"",OFFSET('Smelter Look-up'!$E$4,$V9-4,0))</f>
        <v>CID003403</v>
      </c>
      <c r="G9" s="150" t="str">
        <f ca="1">IF(C9=$X$4,"Enter smelter details",IF(ISERROR($V9),"",OFFSET('Smelter Look-up'!$F$4,$V9-4,0)))</f>
        <v>RMI</v>
      </c>
      <c r="H9" s="208">
        <f ca="1">IF(ISERROR($V9),"",OFFSET('Smelter Look-up'!$G$4,$V9-4,0))</f>
        <v>0</v>
      </c>
      <c r="I9" s="209" t="str">
        <f ca="1">IF(ISERROR($V9),"",OFFSET('Smelter Look-up'!$H$4,$V9-4,0))</f>
        <v>Kristiansand</v>
      </c>
      <c r="J9" s="209" t="str">
        <f ca="1">IF(ISERROR($V9),"",OFFSET('Smelter Look-up'!$I$4,$V9-4,0))</f>
        <v>Aust-Agder</v>
      </c>
      <c r="K9" s="151"/>
      <c r="L9" s="151"/>
      <c r="M9" s="151"/>
      <c r="N9" s="151"/>
      <c r="O9" s="151"/>
      <c r="P9" s="211"/>
      <c r="Q9" s="152"/>
      <c r="R9" s="150" t="str">
        <f ca="1">IF(ISERROR($V9),"",OFFSET('Smelter Look-up'!$C$4,$V9-4,0)&amp;"")</f>
        <v>Glencore Nikkelverk Refinery</v>
      </c>
      <c r="S9" s="156" t="str">
        <f t="shared" ca="1" si="0"/>
        <v>NO</v>
      </c>
      <c r="T9" s="156" t="str">
        <f ca="1">IF(B9="","",IF(ISERROR(MATCH($J9,SorP!$B$1:$B$5661,0)),"",INDIRECT("'SorP'!$A$"&amp;MATCH($J9,SorP!$B$1:$B$5661,0))))</f>
        <v>NO-09</v>
      </c>
      <c r="U9" s="169"/>
      <c r="V9" s="170">
        <f>IF(C9="",NA(),MATCH($B9&amp;$C9,'Smelter Look-up'!$J:$J,0))</f>
        <v>27</v>
      </c>
      <c r="X9" s="171">
        <f t="shared" ca="1" si="1"/>
        <v>0</v>
      </c>
      <c r="AB9" s="171" t="str">
        <f t="shared" si="2"/>
        <v>CobaltGlencore Nikkelverk Refinery</v>
      </c>
    </row>
    <row r="10" spans="1:34" s="171" customFormat="1" ht="25.5">
      <c r="A10" s="200"/>
      <c r="B10" s="150" t="s">
        <v>44</v>
      </c>
      <c r="C10" s="153" t="s">
        <v>185</v>
      </c>
      <c r="D10" s="150"/>
      <c r="E10" s="150" t="str">
        <f ca="1">IF(ISERROR($V10),"",OFFSET('Smelter Look-up'!$D$4,$V10-4,0)&amp;"")</f>
        <v>RUSSIAN FEDERATION</v>
      </c>
      <c r="F10" s="150" t="str">
        <f ca="1">IF(ISERROR($V10),"",OFFSET('Smelter Look-up'!$E$4,$V10-4,0))</f>
        <v>CID003233</v>
      </c>
      <c r="G10" s="150" t="str">
        <f ca="1">IF(C10=$X$4,"Enter smelter details",IF(ISERROR($V10),"",OFFSET('Smelter Look-up'!$F$4,$V10-4,0)))</f>
        <v>RMI</v>
      </c>
      <c r="H10" s="208">
        <f ca="1">IF(ISERROR($V10),"",OFFSET('Smelter Look-up'!$G$4,$V10-4,0))</f>
        <v>0</v>
      </c>
      <c r="I10" s="209" t="str">
        <f ca="1">IF(ISERROR($V10),"",OFFSET('Smelter Look-up'!$H$4,$V10-4,0))</f>
        <v>Monchegorsk</v>
      </c>
      <c r="J10" s="209" t="str">
        <f ca="1">IF(ISERROR($V10),"",OFFSET('Smelter Look-up'!$I$4,$V10-4,0))</f>
        <v>Murmanskaya oblast'</v>
      </c>
      <c r="K10" s="151"/>
      <c r="L10" s="151"/>
      <c r="M10" s="151"/>
      <c r="N10" s="151"/>
      <c r="O10" s="151"/>
      <c r="P10" s="211"/>
      <c r="Q10" s="152"/>
      <c r="R10" s="150" t="str">
        <f ca="1">IF(ISERROR($V10),"",OFFSET('Smelter Look-up'!$C$4,$V10-4,0)&amp;"")</f>
        <v>JSC Kolskaya Mining and Metallurgical Company (Kola MMC)</v>
      </c>
      <c r="S10" s="156" t="str">
        <f t="shared" ca="1" si="0"/>
        <v>RU</v>
      </c>
      <c r="T10" s="156" t="str">
        <f ca="1">IF(B10="","",IF(ISERROR(MATCH($J10,SorP!$B$1:$B$5661,0)),"",INDIRECT("'SorP'!$A$"&amp;MATCH($J10,SorP!$B$1:$B$5661,0))))</f>
        <v>RU-MUR</v>
      </c>
      <c r="U10" s="169"/>
      <c r="V10" s="170">
        <f>IF(C10="",NA(),MATCH($B10&amp;$C10,'Smelter Look-up'!$J:$J,0))</f>
        <v>53</v>
      </c>
      <c r="X10" s="171">
        <f t="shared" ca="1" si="1"/>
        <v>0</v>
      </c>
      <c r="AB10" s="171" t="str">
        <f t="shared" si="2"/>
        <v>CobaltJSC Kolskaya Mining and Metallurgical Company (Kola MMC)</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National Electronic Alloys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Company's products substances produced by the parent company/mill.</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Diane Lemke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Diane@nealloyswest.com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714-556-5561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Mike Sancetta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Mike@nealloys.com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201-337-9400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45076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50%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E3BE297A-9645-4492-83AE-DF37118CE9F5}"/>
    </customSheetView>
    <customSheetView guid="{C59130F4-2E03-5E48-94CE-6E4A0484DB9E}" showAutoFilter="1">
      <selection activeCell="E4" sqref="E4"/>
      <pageMargins left="0" right="0" top="0" bottom="0" header="0" footer="0"/>
      <pageSetup paperSize="9" orientation="portrait"/>
      <headerFooter alignWithMargins="0"/>
      <autoFilter ref="B1:N1" xr:uid="{0970041E-2C08-4C7E-8A39-5B685DE086A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Diane Lemke</cp:lastModifiedBy>
  <cp:revision/>
  <dcterms:created xsi:type="dcterms:W3CDTF">2010-06-21T21:00:23Z</dcterms:created>
  <dcterms:modified xsi:type="dcterms:W3CDTF">2023-05-30T14:52:54Z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